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240" yWindow="105" windowWidth="14805" windowHeight="8010" tabRatio="788" firstSheet="1" activeTab="1"/>
  </bookViews>
  <sheets>
    <sheet name="Справочник" sheetId="9" state="hidden" r:id="rId1"/>
    <sheet name="Прейскурант 2020 АДО " sheetId="15" r:id="rId2"/>
    <sheet name="Справочно" sheetId="13" state="hidden" r:id="rId3"/>
    <sheet name="Калькуляция" sheetId="7" r:id="rId4"/>
    <sheet name="Расчет плановой трудоемкости" sheetId="2" r:id="rId5"/>
    <sheet name="1. Материальные затраты" sheetId="1" r:id="rId6"/>
    <sheet name="2. Затраты на оплату труда" sheetId="3" r:id="rId7"/>
    <sheet name="3. Амортизация" sheetId="5" r:id="rId8"/>
    <sheet name="4. Прочие затраты" sheetId="6" r:id="rId9"/>
  </sheets>
  <externalReferences>
    <externalReference r:id="rId10"/>
    <externalReference r:id="rId11"/>
  </externalReferences>
  <definedNames>
    <definedName name="_FilterDatabase" localSheetId="1" hidden="1">'Прейскурант 2020 АДО '!$A$19:$S$27</definedName>
    <definedName name="Print_AreaFixFix" localSheetId="5">'1. Материальные затраты'!$A$1:$C$17</definedName>
    <definedName name="Print_AreaFixFix" localSheetId="6">'2. Затраты на оплату труда'!$A$1:$P$33</definedName>
    <definedName name="Print_AreaFixFix" localSheetId="7">'3. Амортизация'!$A$1:$D$20</definedName>
    <definedName name="Print_AreaFixFix" localSheetId="8">'4. Прочие затраты'!$A$1:$O$49</definedName>
    <definedName name="Print_AreaFixFix" localSheetId="3">Калькуляция!$A$1:$P$32</definedName>
    <definedName name="Print_AreaFixFix" localSheetId="1">'Прейскурант 2020 АДО '!$A$1:$W$64</definedName>
    <definedName name="Print_AreaFixFix" localSheetId="4">'Расчет плановой трудоемкости'!$A$1:$D$15</definedName>
    <definedName name="Print_Titles" localSheetId="8">'4. Прочие затраты'!#REF!</definedName>
    <definedName name="Print_Titles" localSheetId="1">'Прейскурант 2020 АДО '!$16:$19</definedName>
    <definedName name="Бланки_">'[1]Цены на бланки'!$B$3:$B$86</definedName>
    <definedName name="Инструмент">'[1]Цены на инструмент'!$A$2:$A$311</definedName>
    <definedName name="Исполнитель">Справочник!$C$2:$C$14</definedName>
    <definedName name="материалы">'[2]материалы на ТО'!$B$2:$B$770</definedName>
    <definedName name="Не_применяется" localSheetId="1">'Прейскурант 2020 АДО '!#REF!</definedName>
    <definedName name="Не_применяется">#REF!</definedName>
    <definedName name="спр_бланки">'[2]справочник по бланкам'!$B$2:$B$54</definedName>
  </definedNames>
  <calcPr calcId="145621"/>
</workbook>
</file>

<file path=xl/calcChain.xml><?xml version="1.0" encoding="utf-8"?>
<calcChain xmlns="http://schemas.openxmlformats.org/spreadsheetml/2006/main">
  <c r="N12" i="6" l="1"/>
  <c r="C10" i="1" l="1"/>
  <c r="C13" i="1" s="1"/>
  <c r="C12" i="1"/>
  <c r="C11" i="1"/>
  <c r="C28" i="6" l="1"/>
  <c r="C17" i="6"/>
  <c r="P30" i="3" l="1"/>
  <c r="A23" i="7" l="1"/>
  <c r="A24" i="7" s="1"/>
  <c r="B19" i="15" l="1"/>
  <c r="C19" i="15" s="1"/>
  <c r="D19" i="15" s="1"/>
  <c r="E19" i="15" s="1"/>
  <c r="F19" i="15" s="1"/>
  <c r="G19" i="15" s="1"/>
  <c r="H19" i="15" s="1"/>
  <c r="I19" i="15" s="1"/>
  <c r="J19" i="15" s="1"/>
  <c r="K19" i="15" s="1"/>
  <c r="L19" i="15" s="1"/>
  <c r="M19" i="15" s="1"/>
  <c r="N19" i="15" s="1"/>
  <c r="O19" i="15" s="1"/>
  <c r="P19" i="15" s="1"/>
  <c r="Q19" i="15" s="1"/>
  <c r="R19" i="15" s="1"/>
  <c r="S19" i="15" s="1"/>
  <c r="T19" i="15" s="1"/>
  <c r="U19" i="15" s="1"/>
  <c r="V19" i="15" s="1"/>
  <c r="W19" i="15" s="1"/>
  <c r="P22" i="15"/>
  <c r="M22" i="15"/>
  <c r="J22" i="15"/>
  <c r="G22" i="15"/>
  <c r="E29" i="3" l="1"/>
  <c r="O29" i="3"/>
  <c r="G29" i="3" s="1"/>
  <c r="M29" i="3"/>
  <c r="K29" i="3"/>
  <c r="I29" i="3"/>
  <c r="P29" i="3" l="1"/>
  <c r="P32" i="3" s="1"/>
  <c r="M41" i="6"/>
  <c r="M44" i="6" l="1"/>
  <c r="K44" i="6"/>
  <c r="I44" i="6"/>
  <c r="G44" i="6"/>
  <c r="M43" i="6" l="1"/>
  <c r="K43" i="6"/>
  <c r="I43" i="6"/>
  <c r="G43" i="6"/>
  <c r="E43" i="6"/>
  <c r="E44" i="6"/>
  <c r="O44" i="6" s="1"/>
  <c r="G27" i="3"/>
  <c r="G7" i="3"/>
  <c r="E7" i="3"/>
  <c r="E8" i="3"/>
  <c r="E9" i="3"/>
  <c r="E10" i="3"/>
  <c r="E11" i="3"/>
  <c r="O43" i="6" l="1"/>
  <c r="M7" i="3" l="1"/>
  <c r="K7" i="3"/>
  <c r="N10" i="6" l="1"/>
  <c r="E35" i="6"/>
  <c r="G35" i="6"/>
  <c r="I35" i="6"/>
  <c r="K35" i="6"/>
  <c r="M35" i="6"/>
  <c r="O35" i="6" l="1"/>
  <c r="D21" i="6" l="1"/>
  <c r="C5" i="1" l="1"/>
  <c r="I33" i="6" l="1"/>
  <c r="I34" i="6"/>
  <c r="I36" i="6"/>
  <c r="I37" i="6"/>
  <c r="I38" i="6"/>
  <c r="I39" i="6"/>
  <c r="I40" i="6"/>
  <c r="I41" i="6"/>
  <c r="I42" i="6"/>
  <c r="I7" i="3" l="1"/>
  <c r="O16" i="7"/>
  <c r="O17" i="7" s="1"/>
  <c r="K27" i="3"/>
  <c r="I27" i="3"/>
  <c r="G10" i="3"/>
  <c r="G9" i="3"/>
  <c r="G8" i="3"/>
  <c r="I11" i="3"/>
  <c r="I8" i="3"/>
  <c r="I9" i="3"/>
  <c r="I10" i="3"/>
  <c r="C7" i="6" l="1"/>
  <c r="N13" i="3" l="1"/>
  <c r="D12" i="2"/>
  <c r="D5" i="2" l="1"/>
  <c r="D13" i="2" s="1"/>
  <c r="C14" i="1" l="1"/>
  <c r="F15" i="7" s="1"/>
  <c r="I15" i="7"/>
  <c r="O15" i="7"/>
  <c r="K16" i="7"/>
  <c r="H16" i="7"/>
  <c r="L16" i="7"/>
  <c r="L17" i="7" s="1"/>
  <c r="I16" i="7"/>
  <c r="I17" i="7" s="1"/>
  <c r="E27" i="3"/>
  <c r="M27" i="3"/>
  <c r="M15" i="7" l="1"/>
  <c r="L15" i="7"/>
  <c r="E15" i="7"/>
  <c r="H15" i="7"/>
  <c r="K15" i="7"/>
  <c r="G15" i="7"/>
  <c r="N15" i="7"/>
  <c r="J15" i="7"/>
  <c r="J16" i="7"/>
  <c r="P27" i="3"/>
  <c r="N16" i="7"/>
  <c r="K17" i="7"/>
  <c r="P31" i="3" l="1"/>
  <c r="M16" i="7" s="1"/>
  <c r="M17" i="7" s="1"/>
  <c r="J17" i="7"/>
  <c r="N17" i="7"/>
  <c r="M11" i="3"/>
  <c r="K11" i="3"/>
  <c r="G11" i="3"/>
  <c r="N11" i="3" l="1"/>
  <c r="N14" i="3"/>
  <c r="C16" i="7" s="1"/>
  <c r="C17" i="7" s="1"/>
  <c r="P11" i="3" l="1"/>
  <c r="N18" i="3"/>
  <c r="G16" i="7" s="1"/>
  <c r="N7" i="3"/>
  <c r="P7" i="3" l="1"/>
  <c r="G17" i="7"/>
  <c r="M8" i="3"/>
  <c r="K8" i="3"/>
  <c r="M33" i="6"/>
  <c r="K33" i="6"/>
  <c r="M40" i="6"/>
  <c r="M38" i="6"/>
  <c r="K39" i="6"/>
  <c r="K34" i="6"/>
  <c r="K36" i="6"/>
  <c r="K37" i="6"/>
  <c r="K38" i="6"/>
  <c r="K40" i="6"/>
  <c r="K41" i="6"/>
  <c r="K42" i="6"/>
  <c r="K9" i="3"/>
  <c r="K10" i="3"/>
  <c r="M34" i="6"/>
  <c r="M36" i="6"/>
  <c r="M37" i="6"/>
  <c r="M39" i="6"/>
  <c r="M42" i="6"/>
  <c r="M9" i="3"/>
  <c r="M10" i="3"/>
  <c r="G34" i="6"/>
  <c r="G36" i="6"/>
  <c r="G37" i="6"/>
  <c r="G38" i="6"/>
  <c r="G39" i="6"/>
  <c r="G40" i="6"/>
  <c r="G41" i="6"/>
  <c r="G42" i="6"/>
  <c r="G33" i="6"/>
  <c r="E34" i="6"/>
  <c r="E36" i="6"/>
  <c r="E37" i="6"/>
  <c r="E38" i="6"/>
  <c r="E39" i="6"/>
  <c r="E40" i="6"/>
  <c r="E41" i="6"/>
  <c r="E42" i="6"/>
  <c r="E33" i="6"/>
  <c r="O41" i="6" l="1"/>
  <c r="O37" i="6"/>
  <c r="O36" i="6"/>
  <c r="O39" i="6"/>
  <c r="O38" i="6"/>
  <c r="O34" i="6"/>
  <c r="O33" i="6"/>
  <c r="O42" i="6"/>
  <c r="O40" i="6"/>
  <c r="O48" i="6" l="1"/>
  <c r="C8" i="6" s="1"/>
  <c r="C11" i="6" s="1"/>
  <c r="C12" i="6" s="1"/>
  <c r="O47" i="6"/>
  <c r="N9" i="3" l="1"/>
  <c r="N10" i="3"/>
  <c r="N8" i="3"/>
  <c r="P10" i="3" l="1"/>
  <c r="P8" i="3"/>
  <c r="P9" i="3"/>
  <c r="N17" i="3"/>
  <c r="F16" i="7" s="1"/>
  <c r="N16" i="3"/>
  <c r="E16" i="7" s="1"/>
  <c r="N15" i="3"/>
  <c r="D16" i="7" s="1"/>
  <c r="P12" i="3" l="1"/>
  <c r="D17" i="7"/>
  <c r="E17" i="7"/>
  <c r="F17" i="7"/>
  <c r="C15" i="7"/>
  <c r="D15" i="7"/>
  <c r="C19" i="7" l="1"/>
  <c r="O19" i="7"/>
  <c r="L19" i="7"/>
  <c r="D19" i="7"/>
  <c r="E19" i="7"/>
  <c r="K19" i="7"/>
  <c r="M19" i="7"/>
  <c r="F19" i="7"/>
  <c r="I19" i="7"/>
  <c r="N19" i="7"/>
  <c r="G19" i="7"/>
  <c r="J19" i="7"/>
  <c r="D13" i="5"/>
  <c r="D14" i="5" l="1"/>
  <c r="O18" i="7" s="1"/>
  <c r="O20" i="7" s="1"/>
  <c r="O21" i="7" s="1"/>
  <c r="O22" i="7" s="1"/>
  <c r="C18" i="7"/>
  <c r="C20" i="7" s="1"/>
  <c r="C21" i="7" s="1"/>
  <c r="G18" i="7"/>
  <c r="G20" i="7" s="1"/>
  <c r="G21" i="7" s="1"/>
  <c r="D18" i="7"/>
  <c r="D20" i="7" s="1"/>
  <c r="D21" i="7" s="1"/>
  <c r="F18" i="7"/>
  <c r="F20" i="7" s="1"/>
  <c r="F21" i="7" s="1"/>
  <c r="E18" i="7"/>
  <c r="N18" i="7" l="1"/>
  <c r="N20" i="7" s="1"/>
  <c r="N21" i="7" s="1"/>
  <c r="J18" i="7"/>
  <c r="J20" i="7" s="1"/>
  <c r="J21" i="7" s="1"/>
  <c r="H18" i="7"/>
  <c r="K18" i="7"/>
  <c r="K20" i="7" s="1"/>
  <c r="K21" i="7" s="1"/>
  <c r="M18" i="7"/>
  <c r="M20" i="7" s="1"/>
  <c r="M21" i="7" s="1"/>
  <c r="L18" i="7"/>
  <c r="L20" i="7" s="1"/>
  <c r="L21" i="7" s="1"/>
  <c r="Q56" i="15"/>
  <c r="Q45" i="15"/>
  <c r="Q36" i="15"/>
  <c r="Q27" i="15"/>
  <c r="Q38" i="15"/>
  <c r="O23" i="7"/>
  <c r="O24" i="7" s="1"/>
  <c r="Q39" i="15"/>
  <c r="Q29" i="15"/>
  <c r="I18" i="7"/>
  <c r="I20" i="7" s="1"/>
  <c r="I21" i="7" s="1"/>
  <c r="Q34" i="15"/>
  <c r="Q46" i="15"/>
  <c r="Q32" i="15"/>
  <c r="Q50" i="15"/>
  <c r="Q28" i="15"/>
  <c r="Q44" i="15"/>
  <c r="Q30" i="15"/>
  <c r="Q52" i="15"/>
  <c r="Q22" i="15"/>
  <c r="Q24" i="15"/>
  <c r="Q40" i="15"/>
  <c r="Q53" i="15"/>
  <c r="Q25" i="15"/>
  <c r="Q35" i="15"/>
  <c r="Q43" i="15"/>
  <c r="Q54" i="15"/>
  <c r="Q26" i="15"/>
  <c r="Q31" i="15"/>
  <c r="Q42" i="15"/>
  <c r="Q55" i="15"/>
  <c r="Q23" i="15"/>
  <c r="Q37" i="15"/>
  <c r="Q48" i="15"/>
  <c r="D22" i="7"/>
  <c r="F22" i="7"/>
  <c r="K22" i="15" s="1"/>
  <c r="G22" i="7"/>
  <c r="N22" i="7"/>
  <c r="C22" i="7"/>
  <c r="J22" i="7"/>
  <c r="L22" i="7"/>
  <c r="E20" i="7"/>
  <c r="E21" i="7" s="1"/>
  <c r="K22" i="7" l="1"/>
  <c r="M22" i="7"/>
  <c r="I22" i="7"/>
  <c r="H55" i="15"/>
  <c r="H53" i="15"/>
  <c r="H43" i="15"/>
  <c r="H45" i="15"/>
  <c r="H42" i="15"/>
  <c r="H40" i="15"/>
  <c r="H38" i="15"/>
  <c r="H36" i="15"/>
  <c r="H34" i="15"/>
  <c r="H31" i="15"/>
  <c r="H56" i="15"/>
  <c r="H54" i="15"/>
  <c r="H52" i="15"/>
  <c r="H50" i="15"/>
  <c r="H48" i="15"/>
  <c r="H44" i="15"/>
  <c r="H46" i="15"/>
  <c r="H39" i="15"/>
  <c r="H37" i="15"/>
  <c r="H35" i="15"/>
  <c r="H30" i="15"/>
  <c r="H32" i="15"/>
  <c r="K56" i="15"/>
  <c r="K54" i="15"/>
  <c r="K52" i="15"/>
  <c r="K50" i="15"/>
  <c r="K48" i="15"/>
  <c r="K43" i="15"/>
  <c r="K45" i="15"/>
  <c r="K39" i="15"/>
  <c r="K37" i="15"/>
  <c r="K35" i="15"/>
  <c r="K30" i="15"/>
  <c r="K32" i="15"/>
  <c r="K55" i="15"/>
  <c r="K53" i="15"/>
  <c r="K44" i="15"/>
  <c r="K46" i="15"/>
  <c r="K42" i="15"/>
  <c r="K40" i="15"/>
  <c r="K38" i="15"/>
  <c r="K36" i="15"/>
  <c r="K34" i="15"/>
  <c r="K31" i="15"/>
  <c r="H29" i="15"/>
  <c r="H26" i="15"/>
  <c r="H24" i="15"/>
  <c r="H22" i="15"/>
  <c r="H28" i="15"/>
  <c r="H27" i="15"/>
  <c r="H25" i="15"/>
  <c r="H23" i="15"/>
  <c r="K29" i="15"/>
  <c r="K27" i="15"/>
  <c r="K25" i="15"/>
  <c r="K23" i="15"/>
  <c r="K28" i="15"/>
  <c r="K26" i="15"/>
  <c r="K24" i="15"/>
  <c r="G23" i="7"/>
  <c r="G24" i="7" s="1"/>
  <c r="M23" i="7"/>
  <c r="M24" i="7" s="1"/>
  <c r="J23" i="7"/>
  <c r="J24" i="7" s="1"/>
  <c r="K23" i="7"/>
  <c r="K24" i="7" s="1"/>
  <c r="I23" i="7"/>
  <c r="I24" i="7" s="1"/>
  <c r="F23" i="7"/>
  <c r="F24" i="7" s="1"/>
  <c r="L23" i="7"/>
  <c r="L24" i="7" s="1"/>
  <c r="C23" i="7"/>
  <c r="C24" i="7" s="1"/>
  <c r="D23" i="7"/>
  <c r="D24" i="7" s="1"/>
  <c r="E22" i="7"/>
  <c r="N23" i="7"/>
  <c r="N24" i="7" s="1"/>
  <c r="N55" i="15" l="1"/>
  <c r="R55" i="15" s="1"/>
  <c r="S55" i="15" s="1"/>
  <c r="N53" i="15"/>
  <c r="R53" i="15" s="1"/>
  <c r="S53" i="15" s="1"/>
  <c r="N43" i="15"/>
  <c r="R43" i="15" s="1"/>
  <c r="S43" i="15" s="1"/>
  <c r="N45" i="15"/>
  <c r="R45" i="15" s="1"/>
  <c r="S45" i="15" s="1"/>
  <c r="N42" i="15"/>
  <c r="R42" i="15" s="1"/>
  <c r="S42" i="15" s="1"/>
  <c r="N40" i="15"/>
  <c r="R40" i="15" s="1"/>
  <c r="S40" i="15" s="1"/>
  <c r="N38" i="15"/>
  <c r="R38" i="15" s="1"/>
  <c r="S38" i="15" s="1"/>
  <c r="N36" i="15"/>
  <c r="R36" i="15" s="1"/>
  <c r="S36" i="15" s="1"/>
  <c r="N34" i="15"/>
  <c r="R34" i="15" s="1"/>
  <c r="S34" i="15" s="1"/>
  <c r="N31" i="15"/>
  <c r="R31" i="15" s="1"/>
  <c r="S31" i="15" s="1"/>
  <c r="N56" i="15"/>
  <c r="R56" i="15" s="1"/>
  <c r="S56" i="15" s="1"/>
  <c r="N54" i="15"/>
  <c r="R54" i="15" s="1"/>
  <c r="S54" i="15" s="1"/>
  <c r="N52" i="15"/>
  <c r="R52" i="15" s="1"/>
  <c r="S52" i="15" s="1"/>
  <c r="N50" i="15"/>
  <c r="R50" i="15" s="1"/>
  <c r="S50" i="15" s="1"/>
  <c r="N48" i="15"/>
  <c r="R48" i="15" s="1"/>
  <c r="S48" i="15" s="1"/>
  <c r="N44" i="15"/>
  <c r="R44" i="15" s="1"/>
  <c r="S44" i="15" s="1"/>
  <c r="N46" i="15"/>
  <c r="R46" i="15" s="1"/>
  <c r="S46" i="15" s="1"/>
  <c r="N39" i="15"/>
  <c r="R39" i="15" s="1"/>
  <c r="S39" i="15" s="1"/>
  <c r="N37" i="15"/>
  <c r="N35" i="15"/>
  <c r="N32" i="15"/>
  <c r="N30" i="15"/>
  <c r="R30" i="15" s="1"/>
  <c r="S30" i="15" s="1"/>
  <c r="R32" i="15"/>
  <c r="S32" i="15" s="1"/>
  <c r="R35" i="15"/>
  <c r="S35" i="15" s="1"/>
  <c r="R37" i="15"/>
  <c r="S37" i="15" s="1"/>
  <c r="N29" i="15"/>
  <c r="N26" i="15"/>
  <c r="R26" i="15" s="1"/>
  <c r="N24" i="15"/>
  <c r="N22" i="15"/>
  <c r="R22" i="15" s="1"/>
  <c r="S22" i="15" s="1"/>
  <c r="N28" i="15"/>
  <c r="N27" i="15"/>
  <c r="R27" i="15" s="1"/>
  <c r="N25" i="15"/>
  <c r="N23" i="15"/>
  <c r="E23" i="7"/>
  <c r="E24" i="7" s="1"/>
  <c r="H19" i="7"/>
  <c r="H17" i="7"/>
  <c r="T22" i="15" l="1"/>
  <c r="W39" i="15"/>
  <c r="U39" i="15"/>
  <c r="V39" i="15"/>
  <c r="T39" i="15"/>
  <c r="T50" i="15"/>
  <c r="W50" i="15"/>
  <c r="U50" i="15"/>
  <c r="V50" i="15"/>
  <c r="U31" i="15"/>
  <c r="W31" i="15"/>
  <c r="T31" i="15"/>
  <c r="V31" i="15"/>
  <c r="W40" i="15"/>
  <c r="U40" i="15"/>
  <c r="T40" i="15"/>
  <c r="V40" i="15"/>
  <c r="U53" i="15"/>
  <c r="V53" i="15"/>
  <c r="W53" i="15"/>
  <c r="T53" i="15"/>
  <c r="T55" i="15"/>
  <c r="W55" i="15"/>
  <c r="U55" i="15"/>
  <c r="V55" i="15"/>
  <c r="U42" i="15"/>
  <c r="W42" i="15"/>
  <c r="T42" i="15"/>
  <c r="V42" i="15"/>
  <c r="W34" i="15"/>
  <c r="U34" i="15"/>
  <c r="V34" i="15"/>
  <c r="T34" i="15"/>
  <c r="T52" i="15"/>
  <c r="V52" i="15"/>
  <c r="W52" i="15"/>
  <c r="U52" i="15"/>
  <c r="W46" i="15"/>
  <c r="V46" i="15"/>
  <c r="U46" i="15"/>
  <c r="T46" i="15"/>
  <c r="U30" i="15"/>
  <c r="V30" i="15"/>
  <c r="T30" i="15"/>
  <c r="W30" i="15"/>
  <c r="W45" i="15"/>
  <c r="V45" i="15"/>
  <c r="U45" i="15"/>
  <c r="T45" i="15"/>
  <c r="T36" i="15"/>
  <c r="W36" i="15"/>
  <c r="U36" i="15"/>
  <c r="V36" i="15"/>
  <c r="W54" i="15"/>
  <c r="U54" i="15"/>
  <c r="T54" i="15"/>
  <c r="V54" i="15"/>
  <c r="W44" i="15"/>
  <c r="V44" i="15"/>
  <c r="U44" i="15"/>
  <c r="T44" i="15"/>
  <c r="W35" i="15"/>
  <c r="U35" i="15"/>
  <c r="V35" i="15"/>
  <c r="T35" i="15"/>
  <c r="W43" i="15"/>
  <c r="V43" i="15"/>
  <c r="U43" i="15"/>
  <c r="T43" i="15"/>
  <c r="T38" i="15"/>
  <c r="V38" i="15"/>
  <c r="W38" i="15"/>
  <c r="U38" i="15"/>
  <c r="W56" i="15"/>
  <c r="U56" i="15"/>
  <c r="T56" i="15"/>
  <c r="V56" i="15"/>
  <c r="W48" i="15"/>
  <c r="U48" i="15"/>
  <c r="V48" i="15"/>
  <c r="T48" i="15"/>
  <c r="V37" i="15"/>
  <c r="T37" i="15"/>
  <c r="W37" i="15"/>
  <c r="U37" i="15"/>
  <c r="U32" i="15"/>
  <c r="V32" i="15"/>
  <c r="W32" i="15"/>
  <c r="T32" i="15"/>
  <c r="R29" i="15"/>
  <c r="S29" i="15" s="1"/>
  <c r="R28" i="15"/>
  <c r="S28" i="15" s="1"/>
  <c r="S27" i="15"/>
  <c r="V27" i="15" s="1"/>
  <c r="S26" i="15"/>
  <c r="R24" i="15"/>
  <c r="S24" i="15" s="1"/>
  <c r="R25" i="15"/>
  <c r="S25" i="15" s="1"/>
  <c r="R23" i="15"/>
  <c r="S23" i="15" s="1"/>
  <c r="H20" i="7"/>
  <c r="H21" i="7" s="1"/>
  <c r="V25" i="15" l="1"/>
  <c r="U26" i="15"/>
  <c r="T23" i="15"/>
  <c r="U27" i="15"/>
  <c r="V26" i="15"/>
  <c r="W26" i="15"/>
  <c r="T29" i="15"/>
  <c r="V29" i="15"/>
  <c r="W29" i="15"/>
  <c r="W27" i="15"/>
  <c r="V22" i="15"/>
  <c r="W22" i="15"/>
  <c r="U22" i="15"/>
  <c r="U24" i="15"/>
  <c r="T24" i="15"/>
  <c r="W24" i="15"/>
  <c r="V24" i="15"/>
  <c r="U23" i="15"/>
  <c r="V23" i="15"/>
  <c r="W23" i="15"/>
  <c r="U25" i="15"/>
  <c r="T25" i="15"/>
  <c r="W25" i="15"/>
  <c r="U28" i="15"/>
  <c r="T28" i="15"/>
  <c r="V28" i="15"/>
  <c r="W28" i="15"/>
  <c r="T26" i="15"/>
  <c r="T27" i="15"/>
  <c r="U29" i="15"/>
  <c r="H22" i="7"/>
  <c r="H23" i="7" l="1"/>
  <c r="H24" i="7" s="1"/>
</calcChain>
</file>

<file path=xl/comments1.xml><?xml version="1.0" encoding="utf-8"?>
<comments xmlns="http://schemas.openxmlformats.org/spreadsheetml/2006/main">
  <authors>
    <author>Автор</author>
  </authors>
  <commentList>
    <comment ref="B1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Процент (подчеркнуто) указывается самостоятельно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C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зарплата меньше, не включила выплаты к 8 марта, 23, дню газовика и т.д.</t>
        </r>
      </text>
    </comment>
    <comment ref="C2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из свода</t>
        </r>
      </text>
    </comment>
  </commentList>
</comments>
</file>

<file path=xl/sharedStrings.xml><?xml version="1.0" encoding="utf-8"?>
<sst xmlns="http://schemas.openxmlformats.org/spreadsheetml/2006/main" count="791" uniqueCount="371">
  <si>
    <t>№ п/п</t>
  </si>
  <si>
    <t>слесарь 3 разряда</t>
  </si>
  <si>
    <t>слесарь 4 разряда</t>
  </si>
  <si>
    <t>слесарь 5 разряда</t>
  </si>
  <si>
    <t>Значение</t>
  </si>
  <si>
    <t>Ед. изм.</t>
  </si>
  <si>
    <t>Чел.</t>
  </si>
  <si>
    <t>Численность слесарей ТО ВДГО</t>
  </si>
  <si>
    <t>Чел-ч.</t>
  </si>
  <si>
    <t>Суммарный эффективный фонд рабочего времени службы (слесарей)</t>
  </si>
  <si>
    <t>ВСЕГО</t>
  </si>
  <si>
    <t>Наименование</t>
  </si>
  <si>
    <t>Оклад</t>
  </si>
  <si>
    <t>руб.</t>
  </si>
  <si>
    <t>Премия ежемесячная</t>
  </si>
  <si>
    <t>%</t>
  </si>
  <si>
    <t>Руб.</t>
  </si>
  <si>
    <t>Выслуга лет</t>
  </si>
  <si>
    <t>Премия по итогам года</t>
  </si>
  <si>
    <t>Слесари:</t>
  </si>
  <si>
    <t>Численность</t>
  </si>
  <si>
    <t>Фонд рабочего времени 1 работника по производственному календарю</t>
  </si>
  <si>
    <t>Сумма амортизации на год</t>
  </si>
  <si>
    <t>Эффективный фонд рабочего времени слесарей</t>
  </si>
  <si>
    <t>Чел.-ч.</t>
  </si>
  <si>
    <t>Руб./Чел.-ч.</t>
  </si>
  <si>
    <t>Амортизация</t>
  </si>
  <si>
    <t>Основной ежегодный отпуск 1 слесаря</t>
  </si>
  <si>
    <t>Начальник службы</t>
  </si>
  <si>
    <t>Заместитель начальника</t>
  </si>
  <si>
    <t>Инженер 1 категории</t>
  </si>
  <si>
    <t>Инженер 2 категории</t>
  </si>
  <si>
    <t>Мастер участка</t>
  </si>
  <si>
    <t xml:space="preserve">Техник </t>
  </si>
  <si>
    <t xml:space="preserve">менеджер </t>
  </si>
  <si>
    <t>Премия к отпуску</t>
  </si>
  <si>
    <t>Годовой фонд рабочего времени 1 слесаря по производственному календарю</t>
  </si>
  <si>
    <t>Годовой Эффективный фонд рабочего времени 1 слесаря</t>
  </si>
  <si>
    <t>ИТОГО за месяц</t>
  </si>
  <si>
    <t>Сумма, тыс.руб.</t>
  </si>
  <si>
    <t>Инструменты</t>
  </si>
  <si>
    <t>Материалы для ТО</t>
  </si>
  <si>
    <t>Бланки и прочие типографские расходы</t>
  </si>
  <si>
    <t>Сумма, тыс. руб.</t>
  </si>
  <si>
    <t>Почтово-телеграфные и канцелярские товары</t>
  </si>
  <si>
    <t>Норматив материальных затрат в расчете на 1 чел.-ч. производственого персонала, руб./чел.ч.</t>
  </si>
  <si>
    <t>Ставка амортизационных отчислений на 1 чел.-ч. основного производственного персонала</t>
  </si>
  <si>
    <t>Материальные затраты</t>
  </si>
  <si>
    <t>Часовая ставка заработной платы 1 работника 3 разряда</t>
  </si>
  <si>
    <t>Часовая ставка заработной платы 1 работника 4 разряда</t>
  </si>
  <si>
    <t>Часовая ставка заработной платы 1 работника 5 разряда</t>
  </si>
  <si>
    <t>Заработная плата основного производственного персонала</t>
  </si>
  <si>
    <t>Страховые взносы (30,2%) на заработную плату основного производственного персонала</t>
  </si>
  <si>
    <t>Прочие расходы службы ТО ВДГО</t>
  </si>
  <si>
    <t>Заработная плата прочего персонала службы ТО ВДГО</t>
  </si>
  <si>
    <t>Калькуляция стоимости 1 чел.-час работы</t>
  </si>
  <si>
    <t>ИТОГО себестоимость</t>
  </si>
  <si>
    <t>Годовая сумма амортизационных отчислений</t>
  </si>
  <si>
    <t>слесарь 2 разряда</t>
  </si>
  <si>
    <t>слесарь 6 разряда</t>
  </si>
  <si>
    <t>Часовая ставка заработной платы 1 работника 6 разряда</t>
  </si>
  <si>
    <t>Часовая ставка заработной платы 1 работника 2 разряда</t>
  </si>
  <si>
    <t>Примечание</t>
  </si>
  <si>
    <t>Прочие расходы в % к заработной плате основного производственного персонала</t>
  </si>
  <si>
    <t>Расчет затрат на оплату труда специалистов (для расчета цен по другим видам работ)</t>
  </si>
  <si>
    <t>ИТР:</t>
  </si>
  <si>
    <t>Рабочие специальности:</t>
  </si>
  <si>
    <t>Часовая ставка заработной платы мастера 8 разряда</t>
  </si>
  <si>
    <t>Работа 2 разряда (слесарь)</t>
  </si>
  <si>
    <t>Работа 5 разряда (слесарь)</t>
  </si>
  <si>
    <t>Работа 6 разряда (слесарь)</t>
  </si>
  <si>
    <t>Работа 4 разряда (слесарь)</t>
  </si>
  <si>
    <t>Работа 3 разряда (слесарь)</t>
  </si>
  <si>
    <t>Работа 5 разряда (электрогазосварщик)</t>
  </si>
  <si>
    <t>Работа 4 разряда (монтер)</t>
  </si>
  <si>
    <t xml:space="preserve">Работа 10 разряда (инженер) </t>
  </si>
  <si>
    <t>Работа 5 разряда (монтер)</t>
  </si>
  <si>
    <t>Работа 8 разряда (мастер участка)</t>
  </si>
  <si>
    <t>Работа 4 разряда (электрогазосварщик)</t>
  </si>
  <si>
    <t>Курьер</t>
  </si>
  <si>
    <t>Техник  2 категории</t>
  </si>
  <si>
    <t>Управленческие расходы</t>
  </si>
  <si>
    <t>Мебель</t>
  </si>
  <si>
    <t>Работа 6 разряда (монтер)</t>
  </si>
  <si>
    <t xml:space="preserve">Премия к праздникам </t>
  </si>
  <si>
    <t>ВСЕГО на 2020 год</t>
  </si>
  <si>
    <t>1.1. Прочие расходы службы ТО ВДГО на 2020 г.</t>
  </si>
  <si>
    <t>1.2. Заработная плата прочего персонала службы ТО ВДГО на 2020 г.</t>
  </si>
  <si>
    <t>Расчет управленческих расходов для ТО ВДГО</t>
  </si>
  <si>
    <t>Общая сумма Доходов на 2020г</t>
  </si>
  <si>
    <t>Общая сумма Управленческие расходы на 2020г</t>
  </si>
  <si>
    <t>Сумма Доходов по ТО ВДГО на 2020г</t>
  </si>
  <si>
    <t>ИТОГО:</t>
  </si>
  <si>
    <t>Всего стоимость (с учетом рентабельности) без НДС 20%</t>
  </si>
  <si>
    <t>НДС 20%</t>
  </si>
  <si>
    <t>ВСЕГО стоимость 1 чел.-ч. с учетом НДС 20%</t>
  </si>
  <si>
    <t>ВСЕГО на 2020 год с учетом налогов тыс. руб.</t>
  </si>
  <si>
    <t>Сумма управленческих расходов, приходящихся на ТО ВДГО</t>
  </si>
  <si>
    <t>ФОТ прямых исполнителей на 2020 год</t>
  </si>
  <si>
    <t>Тыс. Руб.</t>
  </si>
  <si>
    <t>Доплата за вредность</t>
  </si>
  <si>
    <t>Х</t>
  </si>
  <si>
    <t>Наименование работ и газового оборудования</t>
  </si>
  <si>
    <t>Ед. измерения</t>
  </si>
  <si>
    <t>Состав исполнителей / трудоемкость чел.ч.</t>
  </si>
  <si>
    <t>исполнитель 1</t>
  </si>
  <si>
    <t>исполнитель 2</t>
  </si>
  <si>
    <t>исполнитель 3</t>
  </si>
  <si>
    <t>исполнитель</t>
  </si>
  <si>
    <t>трудоемкость, чел.ч.</t>
  </si>
  <si>
    <t>стоимость,чел.часа</t>
  </si>
  <si>
    <t>№ поз.  Прейскуранта ОАО "Росгазификация"</t>
  </si>
  <si>
    <t>Цена для населения, без учета НДС, рублей</t>
  </si>
  <si>
    <t>слесарь 2 р.</t>
  </si>
  <si>
    <t>слесарь 3 р.</t>
  </si>
  <si>
    <t>слесарь 4 р.</t>
  </si>
  <si>
    <t>слесарь 5 р.</t>
  </si>
  <si>
    <t>э/газосварщик 4 р.</t>
  </si>
  <si>
    <t>э/газосварщик 5 р.</t>
  </si>
  <si>
    <t>слесарь 6 р.</t>
  </si>
  <si>
    <t>э/газосварщик 6 р.</t>
  </si>
  <si>
    <t>мастер 8 р.</t>
  </si>
  <si>
    <t>инженер 10 р.</t>
  </si>
  <si>
    <t>монтер 4 р.</t>
  </si>
  <si>
    <t>монтер 5 р.</t>
  </si>
  <si>
    <t>монтер  6 р.</t>
  </si>
  <si>
    <t xml:space="preserve">Прейскурант на услуги  по техническому обслуживанию и ремонту внутридомового и внутриквартирного газового оборудования </t>
  </si>
  <si>
    <t>шт.</t>
  </si>
  <si>
    <t xml:space="preserve"> Замена прокладок газоподводящей трубки</t>
  </si>
  <si>
    <t xml:space="preserve"> Замена шланга и прокладки регулятора</t>
  </si>
  <si>
    <t>10.2.11</t>
  </si>
  <si>
    <t>10.2.49</t>
  </si>
  <si>
    <t xml:space="preserve"> Замена прокладки к газоподводящей трубке</t>
  </si>
  <si>
    <t xml:space="preserve"> Замена прокладки газового узла или смесителя</t>
  </si>
  <si>
    <t xml:space="preserve"> Установка гибкого шланга</t>
  </si>
  <si>
    <t>Замена КТЗ диаметром до 32 мм</t>
  </si>
  <si>
    <t xml:space="preserve">Продувка и пуск дворового (подземного, надземного) газопровода к жилому дому после отключения от газоснабжения </t>
  </si>
  <si>
    <t xml:space="preserve">Продувка и пуск внутреннего газопровода в жилом доме индивидуальной застройки после отключения от газоснабжения </t>
  </si>
  <si>
    <t>Продувка и пуск внутреннего газопровода в  многоквартирном жилом доме после отключения газоснабжения при количестве приборов на одном стояке до 5</t>
  </si>
  <si>
    <t>10.2.210.</t>
  </si>
  <si>
    <t>10.2.213.</t>
  </si>
  <si>
    <t>10.2.214.</t>
  </si>
  <si>
    <t>10.2.215.</t>
  </si>
  <si>
    <t>10.2.216.</t>
  </si>
  <si>
    <t>10.2.220.</t>
  </si>
  <si>
    <t>Разработка ГГС</t>
  </si>
  <si>
    <t>ВСЕГО на 2020 год без учета налогов тыс. руб.</t>
  </si>
  <si>
    <t xml:space="preserve">Не применяется </t>
  </si>
  <si>
    <t>10.2.207.</t>
  </si>
  <si>
    <t>10.2.101.</t>
  </si>
  <si>
    <t>10.2.102.</t>
  </si>
  <si>
    <t>10.2.34.</t>
  </si>
  <si>
    <t>"УТВЕРЖДАЮ"</t>
  </si>
  <si>
    <t>Продувка и пуск внутреннего газопровода в  многоквартирном жилом доме после отключения газоснабжения при количестве приборов на одном стояке при количестве приборов на одном стояке свыше 5</t>
  </si>
  <si>
    <t>N позиции Прейскуранта</t>
  </si>
  <si>
    <t>Расшифровка материальных расходов к калькуляции стоимости</t>
  </si>
  <si>
    <t>Приложение 1.1.</t>
  </si>
  <si>
    <t>Приложение 1.2.</t>
  </si>
  <si>
    <t>Приложение 1.3.</t>
  </si>
  <si>
    <t>Приложение 1.4.</t>
  </si>
  <si>
    <t>Приложение 1.5.</t>
  </si>
  <si>
    <t>Расчетный показатель</t>
  </si>
  <si>
    <t xml:space="preserve"> 1.2</t>
  </si>
  <si>
    <t xml:space="preserve"> 1.1</t>
  </si>
  <si>
    <t xml:space="preserve"> 1.3</t>
  </si>
  <si>
    <t xml:space="preserve"> 1.4</t>
  </si>
  <si>
    <t>Спецодежда</t>
  </si>
  <si>
    <t>то</t>
  </si>
  <si>
    <t>Менеджер 2 категории</t>
  </si>
  <si>
    <t>Кассир</t>
  </si>
  <si>
    <t>Замена прокладки фланцевого соединения на надземном газопроводе при диаметре газопровода до 100 мм включ.</t>
  </si>
  <si>
    <t xml:space="preserve">Повторный пуск сети газопотребления жилого дома (с коэфициентом 0,6) при наличии газовой плиты </t>
  </si>
  <si>
    <t>Повторный пуск сети газопотребления жилого дома (с коэфициентом 0,6) при наличии газовой плиты и водонагревателя</t>
  </si>
  <si>
    <t xml:space="preserve">Повторный пуск сети газопотребления жилого дома (с коэфициентом 0,6) при наличии газовой плиты, водонагревателя и отопительного аппарата </t>
  </si>
  <si>
    <t>Повторный пуск сети газопотребления жилого дома (с коэфициентом 0,6) при наличии газовой плиты при количестве приборов на стояке до 5 включ.</t>
  </si>
  <si>
    <t>Повторный пуск сети газопотребления жилого дома (с коэфициентом 0,6) при наличии газовой плиты при количестве приборов на стояке св. 5 до 10 включ.</t>
  </si>
  <si>
    <t>Повторный пуск сети газопотребления жилого дома (с коэфициентом 0,6) при наличии газовой плиты  и водонагревателя при количестве приборов на стояке до 5 включ.</t>
  </si>
  <si>
    <t>Повторный пуск сети газопотребления жилого дома (с коэфициентом 0,6) при наличии газовой плиты  и водонагревателя при количестве приборов на стояке св. 5 до 10 включ.</t>
  </si>
  <si>
    <t xml:space="preserve">Прейскурант на услуги  по аварийно-диспетчерскому обслуживанию  </t>
  </si>
  <si>
    <t>(для абонентов, не заключивших договоры на техническое обслуживание с ГРО)</t>
  </si>
  <si>
    <t>Повторный пуск сети газопотребления жилого дома (с коэфициентом 0,6) при наличии газовой плиты и отопительного аппарата двухконтурного</t>
  </si>
  <si>
    <t>Повторный пуск сети газопотребления жилого дома (с коэфициентом 0,6) при наличии газовой плиты, водонагревателя и отопительного аппарата при любом количестве приборов на стояке</t>
  </si>
  <si>
    <t>Повторный пуск сети газопотребления жилого дома (с коэфициентом 0,6) при наличии газовой плиты и отопительного аппарата двухконтурного при любом количестве приборов на стояке</t>
  </si>
  <si>
    <t>Справочно позиции прейскурантов, которые могут быть использованы при работах по аварийно - диспетчерскому обслуживанию</t>
  </si>
  <si>
    <t>Газпром 3.14.1</t>
  </si>
  <si>
    <t>Газпром 3.14.2</t>
  </si>
  <si>
    <t>Газпром 3.14.3</t>
  </si>
  <si>
    <t>Газпром 3.14.4</t>
  </si>
  <si>
    <t>Газпром 3.15.1</t>
  </si>
  <si>
    <t>Газпром 3.15.2</t>
  </si>
  <si>
    <t>Газпром 3.15.3</t>
  </si>
  <si>
    <t>Газпром 3.15.4</t>
  </si>
  <si>
    <t>Газпром 3.15.5</t>
  </si>
  <si>
    <t>Газпром 3.15.6</t>
  </si>
  <si>
    <t>Наименование позиции прейскуранта</t>
  </si>
  <si>
    <t xml:space="preserve">Начальник планово - экономического отдела </t>
  </si>
  <si>
    <t>№ поз. Росгазификация или Газпром</t>
  </si>
  <si>
    <t>Наименование Прейскуранта</t>
  </si>
  <si>
    <t>№ позиции Прейскуранта</t>
  </si>
  <si>
    <t xml:space="preserve">Прейскурант на услуги  по пуско-наладочным работам, приемка и ввод в эксплуатацию объектов газораспределительной системы </t>
  </si>
  <si>
    <t>3.50</t>
  </si>
  <si>
    <t>3.95</t>
  </si>
  <si>
    <t>3.96</t>
  </si>
  <si>
    <t>3.309</t>
  </si>
  <si>
    <t>Замена газового крана на газопроводе до 32 мм</t>
  </si>
  <si>
    <t>Замена газового крана на газопроводе 32 мм</t>
  </si>
  <si>
    <t>Замена газового крана на газопроводе 40-50 мм</t>
  </si>
  <si>
    <t>3.311</t>
  </si>
  <si>
    <t>3.310.1</t>
  </si>
  <si>
    <t>3.310.2</t>
  </si>
  <si>
    <t>3.310.3</t>
  </si>
  <si>
    <t>3.312.1</t>
  </si>
  <si>
    <t>3.312.2</t>
  </si>
  <si>
    <t>Замена  сгона   внутреннего  газопровода  диаметром                до 25 мм</t>
  </si>
  <si>
    <t>Замена  сгона   внутреннего  газопровода  диаметром                 св. 25 мм</t>
  </si>
  <si>
    <t>3.323.1</t>
  </si>
  <si>
    <t>3.323.2</t>
  </si>
  <si>
    <t>3.323.3</t>
  </si>
  <si>
    <t>Притирка газового крана диаметром  до                                                                         
15-20 мм</t>
  </si>
  <si>
    <t>Притирка газового крана диаметром  до                                                                         
24-40 мм</t>
  </si>
  <si>
    <t>Притирка газового крана диаметром  до                                                                         
50 мм</t>
  </si>
  <si>
    <t xml:space="preserve">                                                                       
Смазка газового крана диаметром до 25-40 мм</t>
  </si>
  <si>
    <t xml:space="preserve">                                                                       
Смазка газового крана диаметром до 50 мм         </t>
  </si>
  <si>
    <t xml:space="preserve">                                                                       
Смазка газового крана диаметром до 15-20 мм</t>
  </si>
  <si>
    <t>10.2.221.</t>
  </si>
  <si>
    <t>3.324.1</t>
  </si>
  <si>
    <t>3.324.2</t>
  </si>
  <si>
    <t>3.324.3</t>
  </si>
  <si>
    <t>3.315</t>
  </si>
  <si>
    <t>3.316</t>
  </si>
  <si>
    <t>3.317</t>
  </si>
  <si>
    <t>3.318</t>
  </si>
  <si>
    <t>Согласовано:</t>
  </si>
  <si>
    <t>Вводится ДЗО при необходимости</t>
  </si>
  <si>
    <t xml:space="preserve">3.12 </t>
  </si>
  <si>
    <t>Номер расценки по Прейскуранту ДЗО</t>
  </si>
  <si>
    <t>4.2.2.1. Газпром</t>
  </si>
  <si>
    <t>по виду деятельности: Аварийно-техническое обслуживание</t>
  </si>
  <si>
    <t xml:space="preserve">
В соответствии с  Методическими рекомендациями о правилах расчета стоимости технического обслуживания и ремонта внутридомового и внутриквартирного газового оборудования, утвержденным приказом ФСТ России от 27.12.2013 № 269-э/8)</t>
  </si>
  <si>
    <t>Прибыль (10%)</t>
  </si>
  <si>
    <t>исполнитель 4</t>
  </si>
  <si>
    <t>водитель</t>
  </si>
  <si>
    <t>1,21</t>
  </si>
  <si>
    <t>1,14</t>
  </si>
  <si>
    <t>1,48</t>
  </si>
  <si>
    <t>1,76</t>
  </si>
  <si>
    <t>1,36</t>
  </si>
  <si>
    <t>1,41</t>
  </si>
  <si>
    <t>Часовая ставка заработной платы водителя</t>
  </si>
  <si>
    <t>ПРГ</t>
  </si>
  <si>
    <t>Наружные газопроводы</t>
  </si>
  <si>
    <t>Сети газопотребления промышленных, коммунально-бытовых, жилищно-коммунальных и сельскохозяйственных объектов*</t>
  </si>
  <si>
    <t>Отопительные котельные</t>
  </si>
  <si>
    <t>Газопроводы сети газопотребления, относящиеся к общему имуществу многоквартирного здания</t>
  </si>
  <si>
    <t>Внутренние газопроводы и бытовое газоиспользующее оборудование индивидуальных жилых домов, многоквартирных зданий</t>
  </si>
  <si>
    <t>Ложные заявки</t>
  </si>
  <si>
    <t>0,97</t>
  </si>
  <si>
    <t>1,01</t>
  </si>
  <si>
    <t>4,75</t>
  </si>
  <si>
    <t>1,32</t>
  </si>
  <si>
    <t>2,15</t>
  </si>
  <si>
    <t>1,00</t>
  </si>
  <si>
    <t>1,17</t>
  </si>
  <si>
    <t>1,40</t>
  </si>
  <si>
    <t>1,09</t>
  </si>
  <si>
    <t>1,28</t>
  </si>
  <si>
    <t>1,86</t>
  </si>
  <si>
    <t>1,39</t>
  </si>
  <si>
    <t>1,79</t>
  </si>
  <si>
    <t>0,50</t>
  </si>
  <si>
    <t>1,22</t>
  </si>
  <si>
    <t>0,82</t>
  </si>
  <si>
    <t>1,58</t>
  </si>
  <si>
    <t>1,27</t>
  </si>
  <si>
    <t>1,59</t>
  </si>
  <si>
    <t>0,66</t>
  </si>
  <si>
    <t>св. 10 до 20 км</t>
  </si>
  <si>
    <t>св. 20 до 30 км</t>
  </si>
  <si>
    <t>св. 30 до 40 км</t>
  </si>
  <si>
    <t>св. 40 км</t>
  </si>
  <si>
    <t>Цена для населения, с НДС 20%, рублей
(с учетом радиуса действия АДС)</t>
  </si>
  <si>
    <t>"___" _________________2020 г.</t>
  </si>
  <si>
    <t>Запах газа в подвале здания</t>
  </si>
  <si>
    <t>Запах газа на улице</t>
  </si>
  <si>
    <t>Выход газа из конденсатосборника</t>
  </si>
  <si>
    <t>Запах газа у газового колодца</t>
  </si>
  <si>
    <t>Повреждение на газопроводе высокого, среднего и низкого давления</t>
  </si>
  <si>
    <t>Повышение давления у потребителей</t>
  </si>
  <si>
    <t>Отсутствие горения в газоиспользующем оборудовании</t>
  </si>
  <si>
    <t>Возгорание на линейной части газопровода</t>
  </si>
  <si>
    <t>Аварийный сигнал системы телемеханики о несанкционированном закрытии/открытии запорной арматуры</t>
  </si>
  <si>
    <t>Аварийный сигнал системы телемеханики о понижении давления газа на газопроводе</t>
  </si>
  <si>
    <t>Закупорка газопровода</t>
  </si>
  <si>
    <t>Запах газа у ПРГ</t>
  </si>
  <si>
    <t>Возгорание в ПРГ</t>
  </si>
  <si>
    <t>Аварийный сигнал системы телемеханики о загазованности ПРГ</t>
  </si>
  <si>
    <t>Понижение давления на линии редуцирования ПРГ</t>
  </si>
  <si>
    <t>Запах газа на предприятии</t>
  </si>
  <si>
    <t>Взрыв (газовоздушной смеси) в газифицированных общественных и административных зданиях</t>
  </si>
  <si>
    <t>Пожар в газифицированных зданиях</t>
  </si>
  <si>
    <t>Отравление угарным газом</t>
  </si>
  <si>
    <t>Отсутствие подачи газа (закрытие электромагнитных клапанов, отключение электропитания щита автоматики)</t>
  </si>
  <si>
    <t>Загазовано помещение котельной, запах газа в котельной (в т.ч. взрыв газа в топке котла газифицированной котельной)</t>
  </si>
  <si>
    <t>Запах газа в подъезде или лестничной клетке</t>
  </si>
  <si>
    <t>Запах газа в квартире (помещении)</t>
  </si>
  <si>
    <t>Взрыв (газовоздушной смеси) в газифицированных жилых зданиях</t>
  </si>
  <si>
    <t>Пожар в газифицированных жилых зданиях</t>
  </si>
  <si>
    <t>Цена для населения, с учетом НДС 20%, рублей до 10 км</t>
  </si>
  <si>
    <t>3.340</t>
  </si>
  <si>
    <t>3.341</t>
  </si>
  <si>
    <t>3.342</t>
  </si>
  <si>
    <t>3.343</t>
  </si>
  <si>
    <t>3.344</t>
  </si>
  <si>
    <t>3.345</t>
  </si>
  <si>
    <t>3.346</t>
  </si>
  <si>
    <t>3.347</t>
  </si>
  <si>
    <t>3.348</t>
  </si>
  <si>
    <t>3.349</t>
  </si>
  <si>
    <t>3.350</t>
  </si>
  <si>
    <t>3.351</t>
  </si>
  <si>
    <t>3.352</t>
  </si>
  <si>
    <t>3.353</t>
  </si>
  <si>
    <t>3.354</t>
  </si>
  <si>
    <t>3.355</t>
  </si>
  <si>
    <t>3.356</t>
  </si>
  <si>
    <t>3.357</t>
  </si>
  <si>
    <t>3.358</t>
  </si>
  <si>
    <t>3.359</t>
  </si>
  <si>
    <t>3.360</t>
  </si>
  <si>
    <t>3.361</t>
  </si>
  <si>
    <t>3.362</t>
  </si>
  <si>
    <t>3.363</t>
  </si>
  <si>
    <t>3.364</t>
  </si>
  <si>
    <t>3.365</t>
  </si>
  <si>
    <t>3.366</t>
  </si>
  <si>
    <t>3.367</t>
  </si>
  <si>
    <t>3.368</t>
  </si>
  <si>
    <t>3.369</t>
  </si>
  <si>
    <t>(действует с 01.06.2020 г.)</t>
  </si>
  <si>
    <t>Расшифровка плановых трудозатрат по АДО к калькуляции стоимости</t>
  </si>
  <si>
    <t>*Расчет накладных расходов произвести в соответствии с расчетом для прейскуранта на ТО ВДГО на 2020 год</t>
  </si>
  <si>
    <t>Исполнительный директор</t>
  </si>
  <si>
    <t xml:space="preserve">______________  </t>
  </si>
  <si>
    <t>Приложение ____</t>
  </si>
  <si>
    <t>Расшифровка затрат на оплату труда основного производственного персонала по АДО к калькуляции стоимости</t>
  </si>
  <si>
    <t>АО "_____________________________________"</t>
  </si>
  <si>
    <t>Расшифровка прочих расходов на услуги по АДО к калькуляции стоимости</t>
  </si>
  <si>
    <t>Расшифровка амортизационных отчислений на услуги по АДО к калькуляции стоимости</t>
  </si>
  <si>
    <t xml:space="preserve"> </t>
  </si>
  <si>
    <t>*Расчет материальных расходов произвести в соответствии с расчетом для прейскуранта на ТО ВДГО на 2020 год (за исключением инструмента для слесарей ТО ВДГО). По статье инструменты можно указать инструментарий АДС.</t>
  </si>
  <si>
    <t>мастер 6 разряд</t>
  </si>
  <si>
    <t>Бланки Акт выполненных работ</t>
  </si>
  <si>
    <t>Бланки Акт инвентаризации</t>
  </si>
  <si>
    <t>Бланки Акт технического обслуживания бытового газоиспользующего оборудования</t>
  </si>
  <si>
    <t>Бланки Ведомость оказания услуги</t>
  </si>
  <si>
    <t>Бланки Журналы</t>
  </si>
  <si>
    <t>Договор о тех обслуживании</t>
  </si>
  <si>
    <t>Бланки наряд-допуск</t>
  </si>
  <si>
    <t>Рублей</t>
  </si>
  <si>
    <t>Смазка НК-50</t>
  </si>
  <si>
    <t xml:space="preserve">Газоанализатор ФП11.2К </t>
  </si>
  <si>
    <t xml:space="preserve">Ключ накидной </t>
  </si>
  <si>
    <t>главный инженер</t>
  </si>
  <si>
    <t>Заместитель исполнительного директора-</t>
  </si>
  <si>
    <t>Клушин С.Н.</t>
  </si>
  <si>
    <t>АО "Новоалександровскрайгаз"</t>
  </si>
  <si>
    <t xml:space="preserve">Ведущий экономист  </t>
  </si>
  <si>
    <t>Песоцкая Е.В.</t>
  </si>
  <si>
    <t>Приложение 1</t>
  </si>
  <si>
    <r>
      <t>Прочие затраты (</t>
    </r>
    <r>
      <rPr>
        <b/>
        <u/>
        <sz val="12"/>
        <color rgb="FFFF0000"/>
        <rFont val="Arial Narrow"/>
        <family val="2"/>
        <charset val="204"/>
      </rPr>
      <t>в 83,9%</t>
    </r>
    <r>
      <rPr>
        <sz val="12"/>
        <color theme="1"/>
        <rFont val="Arial Narrow"/>
        <family val="2"/>
        <charset val="204"/>
      </rPr>
      <t xml:space="preserve"> от основной заработной платы производственного персонала)</t>
    </r>
  </si>
  <si>
    <t>вводится в действие с 11.06.2020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</si>
</sst>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₽_-;\-* #,##0.00\ _₽_-;_-* &quot;-&quot;??\ _₽_-;_-@_-"/>
    <numFmt numFmtId="165" formatCode="#,##0.0"/>
    <numFmt numFmtId="166" formatCode="0.0"/>
    <numFmt numFmtId="167" formatCode="0.0%"/>
    <numFmt numFmtId="168" formatCode="#,##0.000"/>
  </numFmts>
  <fonts count="39" x14ac:knownFonts="1">
    <font>
      <sz val="11"/>
      <color theme="1"/>
      <name val="Calibri"/>
      <family val="2"/>
      <scheme val="minor"/>
    </font>
    <font>
      <sz val="10"/>
      <name val="Helv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2"/>
      <color rgb="FFFF0000"/>
      <name val="Arial Narrow"/>
      <family val="2"/>
      <charset val="204"/>
    </font>
    <font>
      <sz val="12"/>
      <name val="Arial Narrow"/>
      <family val="2"/>
      <charset val="204"/>
    </font>
    <font>
      <b/>
      <i/>
      <sz val="14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b/>
      <i/>
      <u/>
      <sz val="12"/>
      <color theme="1"/>
      <name val="Arial Narrow"/>
      <family val="2"/>
      <charset val="204"/>
    </font>
    <font>
      <b/>
      <i/>
      <u/>
      <sz val="14"/>
      <color theme="1"/>
      <name val="Arial Narrow"/>
      <family val="2"/>
      <charset val="204"/>
    </font>
    <font>
      <b/>
      <u/>
      <sz val="12"/>
      <color theme="1"/>
      <name val="Arial Narrow"/>
      <family val="2"/>
      <charset val="204"/>
    </font>
    <font>
      <b/>
      <u/>
      <sz val="12"/>
      <color rgb="FFFF0000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1"/>
      <color theme="1"/>
      <name val="Arial"/>
      <family val="2"/>
      <charset val="204"/>
    </font>
    <font>
      <sz val="12"/>
      <color theme="0"/>
      <name val="Arial Narrow"/>
      <family val="2"/>
      <charset val="204"/>
    </font>
    <font>
      <b/>
      <sz val="12"/>
      <color theme="0"/>
      <name val="Arial Narrow"/>
      <family val="2"/>
      <charset val="204"/>
    </font>
    <font>
      <b/>
      <sz val="14"/>
      <name val="Arial"/>
      <family val="2"/>
      <charset val="204"/>
    </font>
    <font>
      <sz val="18"/>
      <color theme="1"/>
      <name val="Arial Narrow"/>
      <family val="2"/>
      <charset val="204"/>
    </font>
    <font>
      <b/>
      <i/>
      <sz val="18"/>
      <color theme="1"/>
      <name val="Arial Narrow"/>
      <family val="2"/>
      <charset val="204"/>
    </font>
    <font>
      <sz val="24"/>
      <color theme="1"/>
      <name val="Arial Narrow"/>
      <family val="2"/>
      <charset val="204"/>
    </font>
    <font>
      <sz val="24"/>
      <name val="Arial"/>
      <family val="2"/>
      <charset val="204"/>
    </font>
    <font>
      <b/>
      <sz val="24"/>
      <name val="Arial"/>
      <family val="2"/>
      <charset val="204"/>
    </font>
    <font>
      <b/>
      <sz val="24"/>
      <color theme="1"/>
      <name val="Arial Narrow"/>
      <family val="2"/>
      <charset val="204"/>
    </font>
    <font>
      <b/>
      <i/>
      <sz val="24"/>
      <color theme="1"/>
      <name val="Arial Narrow"/>
      <family val="2"/>
      <charset val="204"/>
    </font>
    <font>
      <b/>
      <sz val="24"/>
      <name val="Arial Narrow"/>
      <family val="2"/>
      <charset val="204"/>
    </font>
    <font>
      <b/>
      <sz val="22"/>
      <color theme="1"/>
      <name val="Arial Narrow"/>
      <family val="2"/>
      <charset val="204"/>
    </font>
    <font>
      <sz val="11"/>
      <color theme="1"/>
      <name val="Calibri"/>
      <family val="2"/>
      <scheme val="minor"/>
    </font>
    <font>
      <sz val="14"/>
      <color theme="1"/>
      <name val="Arial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0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35" fillId="0" borderId="0" applyFont="0" applyFill="0" applyBorder="0" applyAlignment="0" applyProtection="0"/>
    <xf numFmtId="0" fontId="37" fillId="0" borderId="0"/>
  </cellStyleXfs>
  <cellXfs count="497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165" fontId="5" fillId="0" borderId="3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3" fontId="8" fillId="0" borderId="22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165" fontId="8" fillId="0" borderId="22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165" fontId="4" fillId="0" borderId="22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 wrapText="1"/>
    </xf>
    <xf numFmtId="165" fontId="6" fillId="0" borderId="25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2" borderId="24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2" borderId="37" xfId="0" applyFont="1" applyFill="1" applyBorder="1" applyAlignment="1">
      <alignment horizontal="right" vertical="center"/>
    </xf>
    <xf numFmtId="0" fontId="6" fillId="2" borderId="20" xfId="0" applyFont="1" applyFill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4" fillId="0" borderId="37" xfId="0" applyFont="1" applyBorder="1" applyAlignment="1">
      <alignment horizontal="right" vertical="center"/>
    </xf>
    <xf numFmtId="165" fontId="4" fillId="0" borderId="20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left" vertical="center"/>
    </xf>
    <xf numFmtId="3" fontId="8" fillId="0" borderId="22" xfId="0" applyNumberFormat="1" applyFont="1" applyFill="1" applyBorder="1" applyAlignment="1">
      <alignment horizontal="center" vertical="center"/>
    </xf>
    <xf numFmtId="3" fontId="8" fillId="0" borderId="9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3" borderId="25" xfId="0" applyFont="1" applyFill="1" applyBorder="1" applyAlignment="1">
      <alignment vertical="center"/>
    </xf>
    <xf numFmtId="0" fontId="5" fillId="3" borderId="34" xfId="0" applyFont="1" applyFill="1" applyBorder="1" applyAlignment="1">
      <alignment vertical="center"/>
    </xf>
    <xf numFmtId="0" fontId="5" fillId="3" borderId="15" xfId="0" applyFont="1" applyFill="1" applyBorder="1" applyAlignment="1">
      <alignment vertical="center"/>
    </xf>
    <xf numFmtId="0" fontId="5" fillId="3" borderId="24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3" fontId="6" fillId="0" borderId="2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3" fontId="8" fillId="3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3" fontId="4" fillId="2" borderId="3" xfId="0" applyNumberFormat="1" applyFont="1" applyFill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3" fontId="4" fillId="0" borderId="4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7" fontId="5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 wrapText="1"/>
    </xf>
    <xf numFmtId="3" fontId="4" fillId="0" borderId="2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 shrinkToFit="1"/>
    </xf>
    <xf numFmtId="0" fontId="4" fillId="0" borderId="4" xfId="0" applyFont="1" applyBorder="1" applyAlignment="1">
      <alignment horizontal="center" vertical="center" wrapText="1" shrinkToFit="1"/>
    </xf>
    <xf numFmtId="4" fontId="4" fillId="0" borderId="4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 wrapText="1"/>
    </xf>
    <xf numFmtId="3" fontId="5" fillId="0" borderId="23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vertical="center"/>
    </xf>
    <xf numFmtId="2" fontId="5" fillId="0" borderId="11" xfId="0" applyNumberFormat="1" applyFont="1" applyFill="1" applyBorder="1" applyAlignment="1">
      <alignment vertical="center"/>
    </xf>
    <xf numFmtId="2" fontId="5" fillId="0" borderId="12" xfId="0" applyNumberFormat="1" applyFont="1" applyFill="1" applyBorder="1" applyAlignment="1">
      <alignment vertical="center"/>
    </xf>
    <xf numFmtId="3" fontId="5" fillId="0" borderId="36" xfId="0" applyNumberFormat="1" applyFont="1" applyFill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" xfId="0" applyFont="1" applyBorder="1" applyAlignment="1">
      <alignment horizontal="right" vertical="center" wrapText="1"/>
    </xf>
    <xf numFmtId="3" fontId="5" fillId="2" borderId="39" xfId="0" applyNumberFormat="1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center" vertical="center"/>
    </xf>
    <xf numFmtId="3" fontId="5" fillId="0" borderId="41" xfId="0" applyNumberFormat="1" applyFont="1" applyFill="1" applyBorder="1" applyAlignment="1">
      <alignment horizontal="center" vertical="center"/>
    </xf>
    <xf numFmtId="3" fontId="5" fillId="2" borderId="22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0" borderId="38" xfId="0" applyFont="1" applyBorder="1" applyAlignment="1">
      <alignment horizontal="right" vertical="center" wrapText="1"/>
    </xf>
    <xf numFmtId="3" fontId="5" fillId="2" borderId="40" xfId="0" applyNumberFormat="1" applyFont="1" applyFill="1" applyBorder="1" applyAlignment="1">
      <alignment horizontal="center" vertical="center"/>
    </xf>
    <xf numFmtId="3" fontId="5" fillId="0" borderId="42" xfId="0" applyNumberFormat="1" applyFont="1" applyFill="1" applyBorder="1" applyAlignment="1">
      <alignment horizontal="center" vertical="center"/>
    </xf>
    <xf numFmtId="3" fontId="5" fillId="0" borderId="45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38" xfId="0" applyFont="1" applyBorder="1" applyAlignment="1">
      <alignment vertical="center"/>
    </xf>
    <xf numFmtId="3" fontId="4" fillId="3" borderId="8" xfId="0" applyNumberFormat="1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65" fontId="4" fillId="0" borderId="7" xfId="0" applyNumberFormat="1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2" fontId="5" fillId="0" borderId="1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right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/>
    </xf>
    <xf numFmtId="3" fontId="5" fillId="0" borderId="39" xfId="0" applyNumberFormat="1" applyFont="1" applyBorder="1" applyAlignment="1">
      <alignment horizontal="center" vertical="center"/>
    </xf>
    <xf numFmtId="165" fontId="5" fillId="0" borderId="3" xfId="0" applyNumberFormat="1" applyFont="1" applyBorder="1" applyAlignment="1">
      <alignment horizontal="center" vertical="center" wrapText="1"/>
    </xf>
    <xf numFmtId="165" fontId="5" fillId="0" borderId="22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 wrapText="1"/>
    </xf>
    <xf numFmtId="165" fontId="5" fillId="0" borderId="3" xfId="0" applyNumberFormat="1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2" fontId="11" fillId="0" borderId="0" xfId="0" applyNumberFormat="1" applyFont="1" applyAlignment="1">
      <alignment horizontal="center" vertical="center"/>
    </xf>
    <xf numFmtId="165" fontId="1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/>
    </xf>
    <xf numFmtId="3" fontId="8" fillId="0" borderId="2" xfId="0" applyNumberFormat="1" applyFont="1" applyBorder="1" applyAlignment="1">
      <alignment horizontal="center" vertical="center"/>
    </xf>
    <xf numFmtId="0" fontId="5" fillId="0" borderId="61" xfId="0" applyFont="1" applyBorder="1" applyAlignment="1">
      <alignment vertical="center"/>
    </xf>
    <xf numFmtId="0" fontId="4" fillId="0" borderId="62" xfId="0" applyFont="1" applyBorder="1" applyAlignment="1">
      <alignment horizontal="right" vertical="center"/>
    </xf>
    <xf numFmtId="165" fontId="4" fillId="0" borderId="63" xfId="0" applyNumberFormat="1" applyFont="1" applyBorder="1" applyAlignment="1">
      <alignment horizontal="center" vertical="center"/>
    </xf>
    <xf numFmtId="0" fontId="16" fillId="2" borderId="64" xfId="0" applyFont="1" applyFill="1" applyBorder="1" applyAlignment="1">
      <alignment horizontal="center" vertical="center"/>
    </xf>
    <xf numFmtId="0" fontId="4" fillId="2" borderId="65" xfId="0" applyFont="1" applyFill="1" applyBorder="1" applyAlignment="1">
      <alignment horizontal="center" vertical="center"/>
    </xf>
    <xf numFmtId="165" fontId="4" fillId="2" borderId="66" xfId="0" applyNumberFormat="1" applyFont="1" applyFill="1" applyBorder="1" applyAlignment="1">
      <alignment horizontal="center" vertical="center"/>
    </xf>
    <xf numFmtId="165" fontId="21" fillId="0" borderId="68" xfId="0" applyNumberFormat="1" applyFont="1" applyFill="1" applyBorder="1" applyAlignment="1">
      <alignment horizontal="center" vertical="center"/>
    </xf>
    <xf numFmtId="0" fontId="20" fillId="3" borderId="60" xfId="0" applyFont="1" applyFill="1" applyBorder="1" applyAlignment="1">
      <alignment vertical="center"/>
    </xf>
    <xf numFmtId="16" fontId="11" fillId="3" borderId="67" xfId="0" applyNumberFormat="1" applyFont="1" applyFill="1" applyBorder="1" applyAlignment="1">
      <alignment horizontal="center" vertical="center"/>
    </xf>
    <xf numFmtId="0" fontId="4" fillId="2" borderId="69" xfId="0" applyFont="1" applyFill="1" applyBorder="1" applyAlignment="1">
      <alignment horizontal="center" vertical="center"/>
    </xf>
    <xf numFmtId="0" fontId="16" fillId="2" borderId="70" xfId="0" applyFont="1" applyFill="1" applyBorder="1" applyAlignment="1">
      <alignment horizontal="center" vertical="center"/>
    </xf>
    <xf numFmtId="165" fontId="4" fillId="2" borderId="71" xfId="0" applyNumberFormat="1" applyFont="1" applyFill="1" applyBorder="1" applyAlignment="1">
      <alignment horizontal="center" vertical="center"/>
    </xf>
    <xf numFmtId="16" fontId="11" fillId="3" borderId="65" xfId="0" applyNumberFormat="1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3" fontId="8" fillId="3" borderId="13" xfId="0" applyNumberFormat="1" applyFont="1" applyFill="1" applyBorder="1" applyAlignment="1">
      <alignment horizontal="center" vertical="center"/>
    </xf>
    <xf numFmtId="3" fontId="8" fillId="3" borderId="33" xfId="0" applyNumberFormat="1" applyFont="1" applyFill="1" applyBorder="1" applyAlignment="1">
      <alignment horizontal="center" vertical="center"/>
    </xf>
    <xf numFmtId="3" fontId="8" fillId="3" borderId="9" xfId="0" applyNumberFormat="1" applyFont="1" applyFill="1" applyBorder="1" applyAlignment="1">
      <alignment horizontal="center" vertical="center"/>
    </xf>
    <xf numFmtId="3" fontId="8" fillId="0" borderId="33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left" vertical="center"/>
    </xf>
    <xf numFmtId="3" fontId="8" fillId="0" borderId="41" xfId="0" applyNumberFormat="1" applyFont="1" applyFill="1" applyBorder="1" applyAlignment="1">
      <alignment horizontal="center" vertical="center"/>
    </xf>
    <xf numFmtId="3" fontId="8" fillId="0" borderId="39" xfId="0" applyNumberFormat="1" applyFont="1" applyFill="1" applyBorder="1" applyAlignment="1">
      <alignment horizontal="center" vertical="center"/>
    </xf>
    <xf numFmtId="3" fontId="8" fillId="0" borderId="32" xfId="0" applyNumberFormat="1" applyFont="1" applyFill="1" applyBorder="1" applyAlignment="1">
      <alignment horizontal="center" vertical="center"/>
    </xf>
    <xf numFmtId="3" fontId="8" fillId="0" borderId="18" xfId="0" applyNumberFormat="1" applyFont="1" applyFill="1" applyBorder="1" applyAlignment="1">
      <alignment horizontal="center" vertical="center"/>
    </xf>
    <xf numFmtId="3" fontId="8" fillId="0" borderId="0" xfId="0" applyNumberFormat="1" applyFont="1" applyAlignment="1">
      <alignment horizontal="center"/>
    </xf>
    <xf numFmtId="168" fontId="4" fillId="0" borderId="20" xfId="0" applyNumberFormat="1" applyFont="1" applyBorder="1" applyAlignment="1">
      <alignment horizontal="center" vertical="center"/>
    </xf>
    <xf numFmtId="1" fontId="5" fillId="2" borderId="32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left" vertical="center"/>
    </xf>
    <xf numFmtId="3" fontId="8" fillId="3" borderId="22" xfId="0" applyNumberFormat="1" applyFont="1" applyFill="1" applyBorder="1" applyAlignment="1">
      <alignment horizontal="center" vertical="center"/>
    </xf>
    <xf numFmtId="3" fontId="8" fillId="3" borderId="14" xfId="0" applyNumberFormat="1" applyFont="1" applyFill="1" applyBorder="1" applyAlignment="1">
      <alignment horizontal="center" vertical="center"/>
    </xf>
    <xf numFmtId="3" fontId="8" fillId="3" borderId="32" xfId="0" applyNumberFormat="1" applyFont="1" applyFill="1" applyBorder="1" applyAlignment="1">
      <alignment horizontal="center" vertical="center"/>
    </xf>
    <xf numFmtId="3" fontId="8" fillId="3" borderId="0" xfId="0" applyNumberFormat="1" applyFont="1" applyFill="1" applyAlignment="1">
      <alignment horizontal="center"/>
    </xf>
    <xf numFmtId="0" fontId="7" fillId="3" borderId="0" xfId="0" applyFont="1" applyFill="1" applyAlignment="1">
      <alignment vertical="center"/>
    </xf>
    <xf numFmtId="0" fontId="8" fillId="3" borderId="25" xfId="0" applyFont="1" applyFill="1" applyBorder="1" applyAlignment="1">
      <alignment horizontal="left" vertical="center" wrapText="1"/>
    </xf>
    <xf numFmtId="0" fontId="8" fillId="3" borderId="22" xfId="0" applyFont="1" applyFill="1" applyBorder="1" applyAlignment="1">
      <alignment horizontal="left" vertical="center" wrapText="1"/>
    </xf>
    <xf numFmtId="165" fontId="8" fillId="3" borderId="3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3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4" fillId="2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5" fontId="21" fillId="0" borderId="72" xfId="0" applyNumberFormat="1" applyFont="1" applyFill="1" applyBorder="1" applyAlignment="1">
      <alignment horizontal="center" vertical="center"/>
    </xf>
    <xf numFmtId="165" fontId="21" fillId="3" borderId="73" xfId="0" applyNumberFormat="1" applyFont="1" applyFill="1" applyBorder="1" applyAlignment="1">
      <alignment horizontal="center" vertical="center"/>
    </xf>
    <xf numFmtId="166" fontId="5" fillId="2" borderId="32" xfId="0" applyNumberFormat="1" applyFont="1" applyFill="1" applyBorder="1" applyAlignment="1">
      <alignment horizontal="center" vertical="center"/>
    </xf>
    <xf numFmtId="165" fontId="5" fillId="2" borderId="32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167" fontId="5" fillId="0" borderId="0" xfId="0" applyNumberFormat="1" applyFont="1" applyBorder="1" applyAlignment="1">
      <alignment horizontal="center" vertical="center"/>
    </xf>
    <xf numFmtId="165" fontId="14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" fontId="5" fillId="0" borderId="0" xfId="0" applyNumberFormat="1" applyFont="1" applyBorder="1" applyAlignment="1">
      <alignment vertical="center"/>
    </xf>
    <xf numFmtId="1" fontId="7" fillId="3" borderId="0" xfId="0" applyNumberFormat="1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1" fontId="5" fillId="3" borderId="0" xfId="0" applyNumberFormat="1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165" fontId="5" fillId="3" borderId="0" xfId="0" applyNumberFormat="1" applyFont="1" applyFill="1" applyBorder="1" applyAlignment="1">
      <alignment vertical="center"/>
    </xf>
    <xf numFmtId="165" fontId="8" fillId="3" borderId="22" xfId="0" applyNumberFormat="1" applyFont="1" applyFill="1" applyBorder="1" applyAlignment="1">
      <alignment horizontal="center" vertical="center"/>
    </xf>
    <xf numFmtId="165" fontId="8" fillId="3" borderId="13" xfId="0" applyNumberFormat="1" applyFont="1" applyFill="1" applyBorder="1" applyAlignment="1">
      <alignment horizontal="center" vertical="center"/>
    </xf>
    <xf numFmtId="165" fontId="8" fillId="3" borderId="14" xfId="0" applyNumberFormat="1" applyFont="1" applyFill="1" applyBorder="1" applyAlignment="1">
      <alignment horizontal="center" vertical="center"/>
    </xf>
    <xf numFmtId="165" fontId="8" fillId="3" borderId="32" xfId="0" applyNumberFormat="1" applyFont="1" applyFill="1" applyBorder="1" applyAlignment="1">
      <alignment horizontal="center" vertical="center"/>
    </xf>
    <xf numFmtId="165" fontId="8" fillId="3" borderId="9" xfId="0" applyNumberFormat="1" applyFont="1" applyFill="1" applyBorder="1" applyAlignment="1">
      <alignment horizontal="center" vertical="center"/>
    </xf>
    <xf numFmtId="165" fontId="4" fillId="3" borderId="20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/>
    <xf numFmtId="0" fontId="25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horizontal="right"/>
    </xf>
    <xf numFmtId="49" fontId="5" fillId="3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3" borderId="0" xfId="0" applyFont="1" applyFill="1" applyAlignment="1">
      <alignment vertical="center"/>
    </xf>
    <xf numFmtId="4" fontId="10" fillId="3" borderId="0" xfId="0" applyNumberFormat="1" applyFont="1" applyFill="1" applyBorder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11" fillId="0" borderId="1" xfId="0" applyFont="1" applyBorder="1" applyAlignment="1">
      <alignment vertical="center" wrapText="1"/>
    </xf>
    <xf numFmtId="49" fontId="11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0" fillId="3" borderId="0" xfId="0" applyFont="1" applyFill="1" applyAlignment="1">
      <alignment vertical="center" wrapText="1"/>
    </xf>
    <xf numFmtId="0" fontId="10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26" fillId="3" borderId="0" xfId="0" applyFont="1" applyFill="1" applyAlignment="1">
      <alignment vertical="center"/>
    </xf>
    <xf numFmtId="0" fontId="26" fillId="3" borderId="0" xfId="0" applyFont="1" applyFill="1" applyAlignment="1">
      <alignment horizontal="left" vertical="center" wrapText="1"/>
    </xf>
    <xf numFmtId="0" fontId="26" fillId="3" borderId="0" xfId="0" applyFont="1" applyFill="1" applyAlignment="1">
      <alignment horizontal="center" vertical="center"/>
    </xf>
    <xf numFmtId="0" fontId="26" fillId="3" borderId="0" xfId="0" applyFont="1" applyFill="1" applyAlignment="1">
      <alignment horizontal="left" vertical="center"/>
    </xf>
    <xf numFmtId="0" fontId="27" fillId="3" borderId="0" xfId="0" applyFont="1" applyFill="1" applyAlignment="1">
      <alignment horizontal="right" vertical="center"/>
    </xf>
    <xf numFmtId="0" fontId="26" fillId="3" borderId="0" xfId="0" applyFont="1" applyFill="1" applyAlignment="1">
      <alignment horizontal="center" vertical="center" wrapText="1"/>
    </xf>
    <xf numFmtId="0" fontId="28" fillId="3" borderId="0" xfId="0" applyFont="1" applyFill="1" applyAlignment="1">
      <alignment vertical="center"/>
    </xf>
    <xf numFmtId="0" fontId="28" fillId="3" borderId="0" xfId="0" applyFont="1" applyFill="1" applyAlignment="1">
      <alignment horizontal="left" vertical="center" wrapText="1"/>
    </xf>
    <xf numFmtId="0" fontId="28" fillId="3" borderId="0" xfId="0" applyFont="1" applyFill="1" applyAlignment="1">
      <alignment horizontal="center" vertical="center"/>
    </xf>
    <xf numFmtId="0" fontId="28" fillId="3" borderId="0" xfId="0" applyFont="1" applyFill="1" applyAlignment="1">
      <alignment horizontal="left" vertical="center"/>
    </xf>
    <xf numFmtId="0" fontId="29" fillId="3" borderId="0" xfId="0" applyFont="1" applyFill="1" applyBorder="1" applyAlignment="1">
      <alignment horizontal="right" vertical="center"/>
    </xf>
    <xf numFmtId="0" fontId="30" fillId="3" borderId="0" xfId="0" applyFont="1" applyFill="1" applyBorder="1" applyAlignment="1">
      <alignment horizontal="right" vertical="center"/>
    </xf>
    <xf numFmtId="0" fontId="30" fillId="3" borderId="0" xfId="0" applyFont="1" applyFill="1" applyAlignment="1">
      <alignment horizontal="right"/>
    </xf>
    <xf numFmtId="0" fontId="30" fillId="3" borderId="0" xfId="0" applyFont="1" applyFill="1" applyBorder="1" applyAlignment="1">
      <alignment horizontal="right"/>
    </xf>
    <xf numFmtId="0" fontId="31" fillId="3" borderId="0" xfId="0" applyFont="1" applyFill="1" applyAlignment="1">
      <alignment vertical="center"/>
    </xf>
    <xf numFmtId="0" fontId="31" fillId="3" borderId="0" xfId="0" applyFont="1" applyFill="1" applyAlignment="1">
      <alignment horizontal="left" vertical="center" wrapText="1"/>
    </xf>
    <xf numFmtId="0" fontId="33" fillId="3" borderId="27" xfId="0" applyFont="1" applyFill="1" applyBorder="1" applyAlignment="1">
      <alignment horizontal="center" vertical="center" wrapText="1"/>
    </xf>
    <xf numFmtId="0" fontId="33" fillId="3" borderId="19" xfId="0" applyFont="1" applyFill="1" applyBorder="1" applyAlignment="1">
      <alignment horizontal="center" vertical="center" wrapText="1"/>
    </xf>
    <xf numFmtId="0" fontId="33" fillId="3" borderId="55" xfId="0" applyFont="1" applyFill="1" applyBorder="1" applyAlignment="1">
      <alignment horizontal="center" vertical="center" wrapText="1"/>
    </xf>
    <xf numFmtId="0" fontId="33" fillId="3" borderId="56" xfId="0" applyFont="1" applyFill="1" applyBorder="1" applyAlignment="1">
      <alignment horizontal="center" vertical="center" wrapText="1"/>
    </xf>
    <xf numFmtId="0" fontId="31" fillId="3" borderId="75" xfId="0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horizontal="center" vertical="center"/>
    </xf>
    <xf numFmtId="0" fontId="31" fillId="3" borderId="0" xfId="0" applyFont="1" applyFill="1" applyAlignment="1">
      <alignment horizontal="left" vertical="center"/>
    </xf>
    <xf numFmtId="0" fontId="28" fillId="3" borderId="81" xfId="0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left" vertical="center" wrapText="1"/>
    </xf>
    <xf numFmtId="49" fontId="28" fillId="3" borderId="1" xfId="0" applyNumberFormat="1" applyFont="1" applyFill="1" applyBorder="1" applyAlignment="1">
      <alignment horizontal="center" vertical="center"/>
    </xf>
    <xf numFmtId="0" fontId="28" fillId="3" borderId="82" xfId="0" applyFont="1" applyFill="1" applyBorder="1" applyAlignment="1">
      <alignment horizontal="center" vertical="center"/>
    </xf>
    <xf numFmtId="0" fontId="28" fillId="3" borderId="74" xfId="0" applyFont="1" applyFill="1" applyBorder="1" applyAlignment="1">
      <alignment horizontal="center" vertical="center"/>
    </xf>
    <xf numFmtId="0" fontId="28" fillId="3" borderId="74" xfId="0" applyFont="1" applyFill="1" applyBorder="1" applyAlignment="1">
      <alignment horizontal="left" vertical="center" wrapText="1"/>
    </xf>
    <xf numFmtId="0" fontId="28" fillId="3" borderId="0" xfId="0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center" vertical="center" wrapText="1"/>
    </xf>
    <xf numFmtId="4" fontId="28" fillId="3" borderId="0" xfId="0" applyNumberFormat="1" applyFont="1" applyFill="1" applyBorder="1" applyAlignment="1">
      <alignment horizontal="center" vertical="center"/>
    </xf>
    <xf numFmtId="4" fontId="28" fillId="3" borderId="0" xfId="0" applyNumberFormat="1" applyFont="1" applyFill="1" applyBorder="1" applyAlignment="1">
      <alignment horizontal="center" vertical="center" wrapText="1"/>
    </xf>
    <xf numFmtId="4" fontId="31" fillId="3" borderId="0" xfId="0" applyNumberFormat="1" applyFont="1" applyFill="1" applyBorder="1" applyAlignment="1">
      <alignment horizontal="left" vertical="center"/>
    </xf>
    <xf numFmtId="0" fontId="28" fillId="3" borderId="0" xfId="0" applyFont="1" applyFill="1" applyAlignment="1">
      <alignment horizontal="center" vertical="center" wrapText="1"/>
    </xf>
    <xf numFmtId="0" fontId="28" fillId="3" borderId="0" xfId="0" applyFont="1" applyFill="1" applyAlignment="1">
      <alignment horizontal="right" vertical="center" wrapText="1"/>
    </xf>
    <xf numFmtId="0" fontId="31" fillId="3" borderId="0" xfId="0" applyFont="1" applyFill="1" applyAlignment="1">
      <alignment horizontal="center" vertical="center"/>
    </xf>
    <xf numFmtId="0" fontId="32" fillId="3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3" fillId="3" borderId="59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right" vertical="center" wrapText="1"/>
    </xf>
    <xf numFmtId="3" fontId="5" fillId="2" borderId="28" xfId="0" applyNumberFormat="1" applyFont="1" applyFill="1" applyBorder="1" applyAlignment="1">
      <alignment horizontal="center" vertical="center"/>
    </xf>
    <xf numFmtId="0" fontId="28" fillId="3" borderId="20" xfId="0" applyFont="1" applyFill="1" applyBorder="1" applyAlignment="1">
      <alignment horizontal="left" vertical="center" wrapText="1"/>
    </xf>
    <xf numFmtId="0" fontId="28" fillId="3" borderId="20" xfId="0" applyFont="1" applyFill="1" applyBorder="1" applyAlignment="1">
      <alignment horizontal="center" vertical="center"/>
    </xf>
    <xf numFmtId="4" fontId="28" fillId="3" borderId="20" xfId="0" applyNumberFormat="1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horizontal="right" vertical="center" wrapText="1"/>
    </xf>
    <xf numFmtId="0" fontId="31" fillId="3" borderId="0" xfId="0" applyFont="1" applyFill="1" applyAlignment="1">
      <alignment horizontal="right" vertical="center" wrapText="1"/>
    </xf>
    <xf numFmtId="0" fontId="34" fillId="3" borderId="0" xfId="0" applyFont="1" applyFill="1" applyBorder="1" applyAlignment="1">
      <alignment horizontal="left" vertical="center"/>
    </xf>
    <xf numFmtId="0" fontId="28" fillId="3" borderId="47" xfId="0" applyFont="1" applyFill="1" applyBorder="1" applyAlignment="1">
      <alignment horizontal="center" vertical="center"/>
    </xf>
    <xf numFmtId="4" fontId="28" fillId="3" borderId="30" xfId="0" applyNumberFormat="1" applyFont="1" applyFill="1" applyBorder="1" applyAlignment="1">
      <alignment horizontal="center" vertical="center" wrapText="1"/>
    </xf>
    <xf numFmtId="4" fontId="28" fillId="3" borderId="7" xfId="0" applyNumberFormat="1" applyFont="1" applyFill="1" applyBorder="1" applyAlignment="1">
      <alignment horizontal="center" vertical="center" wrapText="1"/>
    </xf>
    <xf numFmtId="4" fontId="28" fillId="3" borderId="85" xfId="0" applyNumberFormat="1" applyFont="1" applyFill="1" applyBorder="1" applyAlignment="1">
      <alignment horizontal="center" vertical="center" wrapText="1"/>
    </xf>
    <xf numFmtId="0" fontId="28" fillId="3" borderId="46" xfId="0" applyFont="1" applyFill="1" applyBorder="1" applyAlignment="1">
      <alignment horizontal="center" vertical="center"/>
    </xf>
    <xf numFmtId="0" fontId="28" fillId="3" borderId="83" xfId="0" applyFont="1" applyFill="1" applyBorder="1" applyAlignment="1">
      <alignment horizontal="center" vertical="center"/>
    </xf>
    <xf numFmtId="0" fontId="28" fillId="3" borderId="98" xfId="0" applyFont="1" applyFill="1" applyBorder="1" applyAlignment="1">
      <alignment horizontal="center" vertical="center"/>
    </xf>
    <xf numFmtId="0" fontId="28" fillId="3" borderId="44" xfId="0" applyFont="1" applyFill="1" applyBorder="1" applyAlignment="1">
      <alignment horizontal="center" vertical="center"/>
    </xf>
    <xf numFmtId="0" fontId="28" fillId="3" borderId="53" xfId="0" applyFont="1" applyFill="1" applyBorder="1" applyAlignment="1">
      <alignment horizontal="center" vertical="center"/>
    </xf>
    <xf numFmtId="0" fontId="28" fillId="3" borderId="51" xfId="0" applyFont="1" applyFill="1" applyBorder="1" applyAlignment="1">
      <alignment horizontal="center" vertical="center"/>
    </xf>
    <xf numFmtId="0" fontId="28" fillId="3" borderId="51" xfId="0" applyFont="1" applyFill="1" applyBorder="1" applyAlignment="1">
      <alignment horizontal="left" vertical="center" wrapText="1"/>
    </xf>
    <xf numFmtId="4" fontId="28" fillId="3" borderId="51" xfId="0" applyNumberFormat="1" applyFont="1" applyFill="1" applyBorder="1" applyAlignment="1">
      <alignment horizontal="center" vertical="center"/>
    </xf>
    <xf numFmtId="4" fontId="28" fillId="3" borderId="100" xfId="0" applyNumberFormat="1" applyFont="1" applyFill="1" applyBorder="1" applyAlignment="1">
      <alignment horizontal="center" vertical="center" wrapText="1"/>
    </xf>
    <xf numFmtId="0" fontId="28" fillId="3" borderId="6" xfId="0" applyFont="1" applyFill="1" applyBorder="1" applyAlignment="1">
      <alignment horizontal="center" vertical="center"/>
    </xf>
    <xf numFmtId="0" fontId="28" fillId="3" borderId="101" xfId="0" applyFont="1" applyFill="1" applyBorder="1" applyAlignment="1">
      <alignment horizontal="center" vertical="center"/>
    </xf>
    <xf numFmtId="0" fontId="28" fillId="3" borderId="102" xfId="0" applyFont="1" applyFill="1" applyBorder="1" applyAlignment="1">
      <alignment horizontal="center" vertical="center"/>
    </xf>
    <xf numFmtId="0" fontId="28" fillId="3" borderId="102" xfId="0" applyFont="1" applyFill="1" applyBorder="1" applyAlignment="1">
      <alignment horizontal="left" vertical="center" wrapText="1"/>
    </xf>
    <xf numFmtId="4" fontId="28" fillId="3" borderId="102" xfId="0" applyNumberFormat="1" applyFont="1" applyFill="1" applyBorder="1" applyAlignment="1">
      <alignment horizontal="center" vertical="center"/>
    </xf>
    <xf numFmtId="4" fontId="28" fillId="3" borderId="103" xfId="0" applyNumberFormat="1" applyFont="1" applyFill="1" applyBorder="1" applyAlignment="1">
      <alignment horizontal="center" vertical="center" wrapText="1"/>
    </xf>
    <xf numFmtId="164" fontId="28" fillId="3" borderId="96" xfId="2" applyFont="1" applyFill="1" applyBorder="1" applyAlignment="1">
      <alignment horizontal="center" vertical="center"/>
    </xf>
    <xf numFmtId="164" fontId="28" fillId="3" borderId="94" xfId="2" applyFont="1" applyFill="1" applyBorder="1" applyAlignment="1">
      <alignment horizontal="center" vertical="center"/>
    </xf>
    <xf numFmtId="164" fontId="28" fillId="3" borderId="49" xfId="2" applyFont="1" applyFill="1" applyBorder="1" applyAlignment="1">
      <alignment horizontal="center" vertical="center"/>
    </xf>
    <xf numFmtId="164" fontId="28" fillId="3" borderId="84" xfId="2" applyFont="1" applyFill="1" applyBorder="1" applyAlignment="1">
      <alignment horizontal="center" vertical="center"/>
    </xf>
    <xf numFmtId="164" fontId="28" fillId="3" borderId="87" xfId="2" applyFont="1" applyFill="1" applyBorder="1" applyAlignment="1">
      <alignment horizontal="center" vertical="center"/>
    </xf>
    <xf numFmtId="164" fontId="28" fillId="3" borderId="95" xfId="2" applyFont="1" applyFill="1" applyBorder="1" applyAlignment="1">
      <alignment horizontal="center" vertical="center"/>
    </xf>
    <xf numFmtId="164" fontId="28" fillId="3" borderId="46" xfId="2" applyFont="1" applyFill="1" applyBorder="1" applyAlignment="1">
      <alignment horizontal="center" vertical="center"/>
    </xf>
    <xf numFmtId="164" fontId="28" fillId="3" borderId="83" xfId="2" applyFont="1" applyFill="1" applyBorder="1" applyAlignment="1">
      <alignment horizontal="center" vertical="center"/>
    </xf>
    <xf numFmtId="164" fontId="28" fillId="3" borderId="93" xfId="2" applyFont="1" applyFill="1" applyBorder="1" applyAlignment="1">
      <alignment horizontal="center" vertical="center"/>
    </xf>
    <xf numFmtId="164" fontId="28" fillId="3" borderId="90" xfId="2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right"/>
    </xf>
    <xf numFmtId="0" fontId="31" fillId="3" borderId="79" xfId="0" applyFont="1" applyFill="1" applyBorder="1" applyAlignment="1">
      <alignment horizontal="center" vertical="center"/>
    </xf>
    <xf numFmtId="4" fontId="28" fillId="3" borderId="97" xfId="0" applyNumberFormat="1" applyFont="1" applyFill="1" applyBorder="1" applyAlignment="1">
      <alignment horizontal="center" vertical="center"/>
    </xf>
    <xf numFmtId="0" fontId="28" fillId="3" borderId="57" xfId="0" applyFont="1" applyFill="1" applyBorder="1" applyAlignment="1">
      <alignment horizontal="center" vertical="center"/>
    </xf>
    <xf numFmtId="0" fontId="28" fillId="3" borderId="48" xfId="0" applyFont="1" applyFill="1" applyBorder="1" applyAlignment="1">
      <alignment horizontal="center" vertical="center"/>
    </xf>
    <xf numFmtId="0" fontId="31" fillId="3" borderId="0" xfId="0" applyFont="1" applyFill="1" applyAlignment="1">
      <alignment horizontal="center" vertical="center"/>
    </xf>
    <xf numFmtId="0" fontId="31" fillId="3" borderId="88" xfId="0" applyFont="1" applyFill="1" applyBorder="1" applyAlignment="1">
      <alignment horizontal="center" vertical="center"/>
    </xf>
    <xf numFmtId="0" fontId="31" fillId="3" borderId="89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28" fillId="3" borderId="105" xfId="0" applyFont="1" applyFill="1" applyBorder="1" applyAlignment="1">
      <alignment horizontal="center" vertical="center"/>
    </xf>
    <xf numFmtId="0" fontId="31" fillId="4" borderId="47" xfId="0" applyFont="1" applyFill="1" applyBorder="1" applyAlignment="1">
      <alignment horizontal="center" vertical="center"/>
    </xf>
    <xf numFmtId="0" fontId="31" fillId="4" borderId="59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165" fontId="10" fillId="0" borderId="0" xfId="0" applyNumberFormat="1" applyFont="1" applyBorder="1" applyAlignment="1">
      <alignment horizontal="center" vertical="center" wrapText="1"/>
    </xf>
    <xf numFmtId="166" fontId="36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166" fontId="36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0" fillId="3" borderId="0" xfId="0" applyFont="1" applyFill="1" applyBorder="1" applyAlignment="1">
      <alignment vertical="center" wrapText="1"/>
    </xf>
    <xf numFmtId="0" fontId="10" fillId="5" borderId="0" xfId="0" applyFont="1" applyFill="1" applyAlignment="1">
      <alignment vertical="center"/>
    </xf>
    <xf numFmtId="0" fontId="5" fillId="5" borderId="0" xfId="0" applyFont="1" applyFill="1" applyAlignment="1">
      <alignment vertic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Border="1"/>
    <xf numFmtId="0" fontId="4" fillId="0" borderId="2" xfId="0" applyFont="1" applyBorder="1" applyAlignment="1">
      <alignment horizontal="center" vertical="center" wrapText="1"/>
    </xf>
    <xf numFmtId="2" fontId="5" fillId="0" borderId="106" xfId="0" applyNumberFormat="1" applyFont="1" applyBorder="1" applyAlignment="1" applyProtection="1">
      <alignment vertical="center"/>
      <protection locked="0"/>
    </xf>
    <xf numFmtId="165" fontId="5" fillId="0" borderId="106" xfId="0" applyNumberFormat="1" applyFont="1" applyFill="1" applyBorder="1" applyAlignment="1">
      <alignment horizontal="center" vertical="center"/>
    </xf>
    <xf numFmtId="165" fontId="21" fillId="3" borderId="0" xfId="0" applyNumberFormat="1" applyFont="1" applyFill="1" applyBorder="1" applyAlignment="1">
      <alignment horizontal="center" vertical="center"/>
    </xf>
    <xf numFmtId="0" fontId="38" fillId="6" borderId="1" xfId="3" applyNumberFormat="1" applyFont="1" applyFill="1" applyBorder="1" applyAlignment="1">
      <alignment vertical="center" wrapText="1"/>
    </xf>
    <xf numFmtId="0" fontId="38" fillId="6" borderId="1" xfId="3" applyNumberFormat="1" applyFont="1" applyFill="1" applyBorder="1" applyAlignment="1">
      <alignment horizontal="center" vertical="center" wrapText="1"/>
    </xf>
    <xf numFmtId="0" fontId="11" fillId="3" borderId="107" xfId="0" applyNumberFormat="1" applyFont="1" applyFill="1" applyBorder="1" applyAlignment="1">
      <alignment horizontal="center" vertical="center"/>
    </xf>
    <xf numFmtId="0" fontId="30" fillId="3" borderId="0" xfId="0" applyNumberFormat="1" applyFont="1" applyFill="1" applyBorder="1" applyAlignment="1">
      <alignment horizontal="right" vertical="center"/>
    </xf>
    <xf numFmtId="0" fontId="28" fillId="3" borderId="0" xfId="0" applyFont="1" applyFill="1" applyAlignment="1">
      <alignment horizontal="right" vertical="center" wrapText="1"/>
    </xf>
    <xf numFmtId="0" fontId="33" fillId="3" borderId="80" xfId="0" applyFont="1" applyFill="1" applyBorder="1" applyAlignment="1">
      <alignment horizontal="center" vertical="center" wrapText="1"/>
    </xf>
    <xf numFmtId="0" fontId="33" fillId="3" borderId="48" xfId="0" applyFont="1" applyFill="1" applyBorder="1" applyAlignment="1">
      <alignment horizontal="center" vertical="center" wrapText="1"/>
    </xf>
    <xf numFmtId="0" fontId="33" fillId="3" borderId="58" xfId="0" applyFont="1" applyFill="1" applyBorder="1" applyAlignment="1">
      <alignment horizontal="center" vertical="center" wrapText="1"/>
    </xf>
    <xf numFmtId="0" fontId="31" fillId="3" borderId="46" xfId="0" applyFont="1" applyFill="1" applyBorder="1" applyAlignment="1">
      <alignment horizontal="center" vertical="center" wrapText="1" shrinkToFit="1"/>
    </xf>
    <xf numFmtId="0" fontId="31" fillId="3" borderId="49" xfId="0" applyFont="1" applyFill="1" applyBorder="1" applyAlignment="1">
      <alignment horizontal="center" vertical="center" wrapText="1" shrinkToFit="1"/>
    </xf>
    <xf numFmtId="0" fontId="31" fillId="3" borderId="54" xfId="0" applyFont="1" applyFill="1" applyBorder="1" applyAlignment="1">
      <alignment horizontal="center" vertical="center" wrapText="1" shrinkToFit="1"/>
    </xf>
    <xf numFmtId="0" fontId="31" fillId="3" borderId="92" xfId="0" applyFont="1" applyFill="1" applyBorder="1" applyAlignment="1">
      <alignment horizontal="center" vertical="center" wrapText="1" shrinkToFit="1"/>
    </xf>
    <xf numFmtId="0" fontId="31" fillId="3" borderId="28" xfId="0" applyFont="1" applyFill="1" applyBorder="1" applyAlignment="1">
      <alignment horizontal="center" vertical="center" wrapText="1" shrinkToFit="1"/>
    </xf>
    <xf numFmtId="0" fontId="31" fillId="3" borderId="29" xfId="0" applyFont="1" applyFill="1" applyBorder="1" applyAlignment="1">
      <alignment horizontal="center" vertical="center" wrapText="1" shrinkToFit="1"/>
    </xf>
    <xf numFmtId="0" fontId="33" fillId="3" borderId="86" xfId="0" applyFont="1" applyFill="1" applyBorder="1" applyAlignment="1">
      <alignment horizontal="center" vertical="center" wrapText="1"/>
    </xf>
    <xf numFmtId="0" fontId="33" fillId="3" borderId="51" xfId="0" applyFont="1" applyFill="1" applyBorder="1" applyAlignment="1">
      <alignment horizontal="center" vertical="center" wrapText="1"/>
    </xf>
    <xf numFmtId="0" fontId="33" fillId="3" borderId="52" xfId="0" applyFont="1" applyFill="1" applyBorder="1" applyAlignment="1">
      <alignment horizontal="center" vertical="center" wrapText="1"/>
    </xf>
    <xf numFmtId="0" fontId="31" fillId="3" borderId="53" xfId="0" applyFont="1" applyFill="1" applyBorder="1" applyAlignment="1">
      <alignment horizontal="center" vertical="center"/>
    </xf>
    <xf numFmtId="0" fontId="31" fillId="3" borderId="51" xfId="0" applyFont="1" applyFill="1" applyBorder="1" applyAlignment="1">
      <alignment horizontal="center" vertical="center"/>
    </xf>
    <xf numFmtId="0" fontId="31" fillId="3" borderId="52" xfId="0" applyFont="1" applyFill="1" applyBorder="1" applyAlignment="1">
      <alignment horizontal="center" vertical="center"/>
    </xf>
    <xf numFmtId="0" fontId="31" fillId="3" borderId="53" xfId="0" applyFont="1" applyFill="1" applyBorder="1" applyAlignment="1">
      <alignment horizontal="center" vertical="center" wrapText="1"/>
    </xf>
    <xf numFmtId="0" fontId="31" fillId="3" borderId="51" xfId="0" applyFont="1" applyFill="1" applyBorder="1" applyAlignment="1">
      <alignment horizontal="center" vertical="center" wrapText="1"/>
    </xf>
    <xf numFmtId="0" fontId="31" fillId="3" borderId="52" xfId="0" applyFont="1" applyFill="1" applyBorder="1" applyAlignment="1">
      <alignment horizontal="center" vertical="center" wrapText="1"/>
    </xf>
    <xf numFmtId="0" fontId="31" fillId="3" borderId="56" xfId="0" applyFont="1" applyFill="1" applyBorder="1" applyAlignment="1">
      <alignment horizontal="center" vertical="center" wrapText="1"/>
    </xf>
    <xf numFmtId="0" fontId="31" fillId="3" borderId="19" xfId="0" applyFont="1" applyFill="1" applyBorder="1" applyAlignment="1">
      <alignment horizontal="center" vertical="center" wrapText="1"/>
    </xf>
    <xf numFmtId="0" fontId="31" fillId="3" borderId="55" xfId="0" applyFont="1" applyFill="1" applyBorder="1" applyAlignment="1">
      <alignment horizontal="center" vertical="center" wrapText="1"/>
    </xf>
    <xf numFmtId="0" fontId="31" fillId="3" borderId="0" xfId="0" applyFont="1" applyFill="1" applyAlignment="1">
      <alignment horizontal="center" vertical="center" wrapText="1"/>
    </xf>
    <xf numFmtId="0" fontId="31" fillId="3" borderId="0" xfId="0" applyFont="1" applyFill="1" applyAlignment="1">
      <alignment horizontal="center" vertical="center"/>
    </xf>
    <xf numFmtId="0" fontId="32" fillId="3" borderId="0" xfId="0" applyFont="1" applyFill="1" applyAlignment="1">
      <alignment horizontal="center" vertical="center" wrapText="1"/>
    </xf>
    <xf numFmtId="49" fontId="33" fillId="3" borderId="46" xfId="0" applyNumberFormat="1" applyFont="1" applyFill="1" applyBorder="1" applyAlignment="1">
      <alignment horizontal="center" vertical="center" wrapText="1"/>
    </xf>
    <xf numFmtId="49" fontId="33" fillId="3" borderId="49" xfId="0" applyNumberFormat="1" applyFont="1" applyFill="1" applyBorder="1" applyAlignment="1">
      <alignment horizontal="center" vertical="center" wrapText="1"/>
    </xf>
    <xf numFmtId="49" fontId="33" fillId="3" borderId="54" xfId="0" applyNumberFormat="1" applyFont="1" applyFill="1" applyBorder="1" applyAlignment="1">
      <alignment horizontal="center" vertical="center" wrapText="1"/>
    </xf>
    <xf numFmtId="0" fontId="31" fillId="3" borderId="46" xfId="0" applyFont="1" applyFill="1" applyBorder="1" applyAlignment="1">
      <alignment horizontal="center" vertical="center" wrapText="1"/>
    </xf>
    <xf numFmtId="0" fontId="31" fillId="3" borderId="49" xfId="0" applyFont="1" applyFill="1" applyBorder="1" applyAlignment="1">
      <alignment horizontal="center" vertical="center" wrapText="1"/>
    </xf>
    <xf numFmtId="0" fontId="31" fillId="3" borderId="54" xfId="0" applyFont="1" applyFill="1" applyBorder="1" applyAlignment="1">
      <alignment horizontal="center" vertical="center" wrapText="1"/>
    </xf>
    <xf numFmtId="0" fontId="31" fillId="3" borderId="91" xfId="0" applyFont="1" applyFill="1" applyBorder="1" applyAlignment="1">
      <alignment horizontal="center" vertical="center" wrapText="1"/>
    </xf>
    <xf numFmtId="0" fontId="31" fillId="3" borderId="0" xfId="0" applyFont="1" applyFill="1" applyBorder="1" applyAlignment="1">
      <alignment horizontal="center" vertical="center" wrapText="1"/>
    </xf>
    <xf numFmtId="0" fontId="31" fillId="3" borderId="99" xfId="0" applyFont="1" applyFill="1" applyBorder="1" applyAlignment="1">
      <alignment horizontal="center" vertical="center" wrapText="1"/>
    </xf>
    <xf numFmtId="0" fontId="31" fillId="3" borderId="44" xfId="0" applyFont="1" applyFill="1" applyBorder="1" applyAlignment="1">
      <alignment horizontal="center" vertical="center" wrapText="1"/>
    </xf>
    <xf numFmtId="0" fontId="31" fillId="3" borderId="104" xfId="0" applyFont="1" applyFill="1" applyBorder="1" applyAlignment="1">
      <alignment horizontal="center" vertical="center" wrapText="1"/>
    </xf>
    <xf numFmtId="0" fontId="31" fillId="3" borderId="79" xfId="0" applyFont="1" applyFill="1" applyBorder="1" applyAlignment="1">
      <alignment horizontal="center" vertical="center" wrapText="1"/>
    </xf>
    <xf numFmtId="0" fontId="31" fillId="3" borderId="59" xfId="0" applyFont="1" applyFill="1" applyBorder="1" applyAlignment="1">
      <alignment horizontal="center" vertical="center" wrapText="1"/>
    </xf>
    <xf numFmtId="0" fontId="33" fillId="3" borderId="46" xfId="0" applyFont="1" applyFill="1" applyBorder="1" applyAlignment="1">
      <alignment horizontal="center" vertical="center" wrapText="1"/>
    </xf>
    <xf numFmtId="0" fontId="33" fillId="3" borderId="49" xfId="0" applyFont="1" applyFill="1" applyBorder="1" applyAlignment="1">
      <alignment horizontal="center" vertical="center" wrapText="1"/>
    </xf>
    <xf numFmtId="0" fontId="33" fillId="3" borderId="87" xfId="0" applyFont="1" applyFill="1" applyBorder="1" applyAlignment="1">
      <alignment horizontal="center" vertical="center" wrapText="1"/>
    </xf>
    <xf numFmtId="0" fontId="33" fillId="3" borderId="47" xfId="0" applyFont="1" applyFill="1" applyBorder="1" applyAlignment="1">
      <alignment horizontal="center" vertical="center" wrapText="1"/>
    </xf>
    <xf numFmtId="0" fontId="33" fillId="3" borderId="50" xfId="0" applyFont="1" applyFill="1" applyBorder="1" applyAlignment="1">
      <alignment horizontal="center" vertical="center" wrapText="1"/>
    </xf>
    <xf numFmtId="0" fontId="33" fillId="3" borderId="77" xfId="0" applyFont="1" applyFill="1" applyBorder="1" applyAlignment="1">
      <alignment horizontal="center" vertical="center" wrapText="1"/>
    </xf>
    <xf numFmtId="0" fontId="33" fillId="3" borderId="76" xfId="0" applyFont="1" applyFill="1" applyBorder="1" applyAlignment="1">
      <alignment horizontal="center" vertical="center" wrapText="1"/>
    </xf>
    <xf numFmtId="0" fontId="33" fillId="3" borderId="78" xfId="0" applyFont="1" applyFill="1" applyBorder="1" applyAlignment="1">
      <alignment horizontal="center" vertical="center" wrapText="1"/>
    </xf>
    <xf numFmtId="0" fontId="31" fillId="3" borderId="75" xfId="0" applyFont="1" applyFill="1" applyBorder="1" applyAlignment="1">
      <alignment horizontal="center" vertical="center"/>
    </xf>
    <xf numFmtId="0" fontId="31" fillId="3" borderId="79" xfId="0" applyFont="1" applyFill="1" applyBorder="1" applyAlignment="1">
      <alignment horizontal="center" vertical="center"/>
    </xf>
    <xf numFmtId="0" fontId="31" fillId="3" borderId="88" xfId="0" applyFont="1" applyFill="1" applyBorder="1" applyAlignment="1">
      <alignment horizontal="center" vertical="center"/>
    </xf>
    <xf numFmtId="0" fontId="31" fillId="3" borderId="89" xfId="0" applyFont="1" applyFill="1" applyBorder="1" applyAlignment="1">
      <alignment horizontal="center" vertical="center"/>
    </xf>
    <xf numFmtId="0" fontId="31" fillId="3" borderId="9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3" borderId="0" xfId="0" applyFont="1" applyFill="1" applyBorder="1" applyAlignment="1">
      <alignment vertical="center" wrapText="1"/>
    </xf>
    <xf numFmtId="0" fontId="11" fillId="3" borderId="0" xfId="0" applyFont="1" applyFill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5" borderId="0" xfId="0" applyFont="1" applyFill="1" applyAlignment="1">
      <alignment horizontal="center" vertical="center" wrapText="1"/>
    </xf>
    <xf numFmtId="0" fontId="4" fillId="0" borderId="7" xfId="0" applyFont="1" applyBorder="1" applyAlignment="1">
      <alignment horizontal="right" vertical="center" wrapText="1"/>
    </xf>
    <xf numFmtId="0" fontId="4" fillId="0" borderId="28" xfId="0" applyFont="1" applyBorder="1" applyAlignment="1">
      <alignment horizontal="right" vertical="center" wrapText="1"/>
    </xf>
    <xf numFmtId="0" fontId="4" fillId="0" borderId="3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0" fontId="4" fillId="0" borderId="3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24" xfId="0" applyFont="1" applyBorder="1" applyAlignment="1">
      <alignment horizontal="right" vertical="center"/>
    </xf>
    <xf numFmtId="0" fontId="4" fillId="0" borderId="44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3" borderId="7" xfId="0" applyFont="1" applyFill="1" applyBorder="1" applyAlignment="1">
      <alignment horizontal="right" vertical="center" wrapText="1"/>
    </xf>
    <xf numFmtId="0" fontId="6" fillId="3" borderId="28" xfId="0" applyFont="1" applyFill="1" applyBorder="1" applyAlignment="1">
      <alignment horizontal="right" vertical="center" wrapText="1"/>
    </xf>
    <xf numFmtId="0" fontId="6" fillId="3" borderId="37" xfId="0" applyFont="1" applyFill="1" applyBorder="1" applyAlignment="1">
      <alignment horizontal="right" vertical="center" wrapText="1"/>
    </xf>
    <xf numFmtId="0" fontId="6" fillId="3" borderId="31" xfId="0" applyFont="1" applyFill="1" applyBorder="1" applyAlignment="1">
      <alignment horizontal="right" vertical="center" wrapText="1"/>
    </xf>
    <xf numFmtId="0" fontId="14" fillId="0" borderId="7" xfId="0" applyFont="1" applyBorder="1" applyAlignment="1">
      <alignment horizontal="right" vertical="center" wrapText="1"/>
    </xf>
    <xf numFmtId="0" fontId="14" fillId="0" borderId="28" xfId="0" applyFont="1" applyBorder="1" applyAlignment="1">
      <alignment horizontal="right" vertical="center" wrapText="1"/>
    </xf>
    <xf numFmtId="0" fontId="14" fillId="0" borderId="31" xfId="0" applyFont="1" applyBorder="1" applyAlignment="1">
      <alignment horizontal="right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</cellXfs>
  <cellStyles count="4">
    <cellStyle name="Обычный" xfId="0" builtinId="0"/>
    <cellStyle name="Обычный_1. Материальные затраты" xfId="3"/>
    <cellStyle name="Стиль 1" xfId="1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BMEN-SERVER\Obmen-gorgaz\&#1060;&#1069;&#1054;\&#1041;&#1070;&#1044;&#1046;&#1045;&#1058;%20&#1085;&#1072;%202015%20&#1075;&#1086;&#1076;\&#1055;&#1088;&#1086;&#1095;&#1072;&#1103;%20&#1076;&#1077;&#1103;&#1090;&#1077;&#1083;&#1100;&#1085;&#1086;&#1089;&#1090;&#1100;\&#1058;&#1054;%20&#1042;&#1044;&#1043;&#1054;_(20%20&#1055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bmen-server\Obmen-gorgaz\&#1060;&#1069;&#1054;\&#1041;&#1070;&#1044;&#1046;&#1045;&#1058;%20&#1085;&#1072;%202016%20&#1075;&#1086;&#1076;\&#1055;&#1088;&#1086;&#1095;&#1072;&#1103;%20&#1076;&#1077;&#1103;&#1090;&#1077;&#1083;&#1100;&#1085;&#1086;&#1089;&#1090;&#1100;\&#1058;&#1054;%20&#1042;&#1044;&#1043;&#105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2015"/>
      <sheetName val="Цены на мебель"/>
      <sheetName val="Цены на Произ. мат."/>
      <sheetName val="Цены на электроинструмент"/>
      <sheetName val="Цены на инструмент"/>
      <sheetName val="цены канц."/>
      <sheetName val="Приобр. ОС до 20 т.р."/>
      <sheetName val="Материалы на ТО"/>
      <sheetName val="методика расчета"/>
      <sheetName val="прочие материальные расходы"/>
      <sheetName val="Цены на бланки"/>
      <sheetName val="Прочие материалы"/>
      <sheetName val="Норма на кантовары"/>
      <sheetName val="почтово-телеграфные расходы"/>
      <sheetName val="Расчет по бумаге"/>
      <sheetName val="командировочные расходы"/>
      <sheetName val="подготовка кадров"/>
      <sheetName val="подписка на периодические издан"/>
      <sheetName val="прочие расходы"/>
      <sheetName val="Справочник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Аккумулятор (VARTA NIMH 2500-3500 m AhHR-14-1,2 V), шт.</v>
          </cell>
        </row>
        <row r="3">
          <cell r="A3" t="str">
            <v>Аккумулятор GP HR-2BL), шт.</v>
          </cell>
        </row>
        <row r="4">
          <cell r="A4" t="str">
            <v xml:space="preserve">Зарядное устройство ЗУ ТРОФИ TR-803 </v>
          </cell>
        </row>
        <row r="5">
          <cell r="A5" t="str">
            <v>Бокорезы диэлектрические, шт.</v>
          </cell>
        </row>
        <row r="6">
          <cell r="A6" t="str">
            <v>баллон ацетиленовый, 2 кг</v>
          </cell>
        </row>
        <row r="7">
          <cell r="A7" t="str">
            <v>баллон кислородный 20 л</v>
          </cell>
        </row>
        <row r="8">
          <cell r="A8" t="str">
            <v>баллон пропана 27 л</v>
          </cell>
        </row>
        <row r="9">
          <cell r="A9" t="str">
            <v>баллон ацетиленовый,7 кг</v>
          </cell>
        </row>
        <row r="10">
          <cell r="A10" t="str">
            <v>Бур на перфоратор d 16 мм L 1000 мм, шт. Зубр</v>
          </cell>
        </row>
        <row r="11">
          <cell r="A11" t="str">
            <v>Бур на перфоратор d 22 мм L 800 мм, шт. Зубр</v>
          </cell>
        </row>
        <row r="12">
          <cell r="A12" t="str">
            <v>Бур для перфоратора SDS-MAX 8 мм, шт.</v>
          </cell>
        </row>
        <row r="13">
          <cell r="A13" t="str">
            <v>Бур для перфоратора SDS-MAX 10 мм, шт.</v>
          </cell>
        </row>
        <row r="14">
          <cell r="A14" t="str">
            <v>Бур для перфоратора SDS-MAX 12 мм*340 Зубр, шт.</v>
          </cell>
        </row>
        <row r="15">
          <cell r="A15" t="str">
            <v>Бур для перфоратора SDS-MAX 14 мм*340, Зубр шт.</v>
          </cell>
        </row>
        <row r="16">
          <cell r="A16" t="str">
            <v>Бур для перфоратора SDS-MAX 16 мм*340, Зубр шт.</v>
          </cell>
        </row>
        <row r="17">
          <cell r="A17" t="str">
            <v>Бур для перфоратора SDS-MAX 22 мм*520, Зубр шт.</v>
          </cell>
        </row>
        <row r="18">
          <cell r="A18" t="str">
            <v>Валик малярный, шт.</v>
          </cell>
        </row>
        <row r="19">
          <cell r="A19" t="str">
            <v>Ведро оцинкованное</v>
          </cell>
        </row>
        <row r="20">
          <cell r="A20" t="str">
            <v>Веник</v>
          </cell>
        </row>
        <row r="21">
          <cell r="A21" t="str">
            <v>Веревка, м</v>
          </cell>
        </row>
        <row r="22">
          <cell r="A22" t="str">
            <v xml:space="preserve">Газоанализатор переносной ФП11.2К </v>
          </cell>
        </row>
        <row r="23">
          <cell r="A23" t="str">
            <v>Газоанализатор, шт.</v>
          </cell>
        </row>
        <row r="24">
          <cell r="A24" t="str">
            <v xml:space="preserve">Головки набор от 6 мм </v>
          </cell>
        </row>
        <row r="25">
          <cell r="A25" t="str">
            <v>Головки набор от 10 мм до 32 мм., шт.</v>
          </cell>
        </row>
        <row r="26">
          <cell r="A26" t="str">
            <v>Горелка ГВМ-1 (для разогрева ленты литкор и трубопровода), шт</v>
          </cell>
        </row>
        <row r="27">
          <cell r="A27" t="str">
            <v>Детектор металла BOSCH DMF10 200 М, шт.</v>
          </cell>
        </row>
        <row r="28">
          <cell r="A28" t="str">
            <v>Детектор утечек горючих газов "Testo" 317-2, шт.</v>
          </cell>
        </row>
        <row r="29">
          <cell r="A29" t="str">
            <v>Диск Husgvarna VN 85 длярезчика швов</v>
          </cell>
        </row>
        <row r="30">
          <cell r="A30" t="str">
            <v>Замок навесной</v>
          </cell>
        </row>
        <row r="31">
          <cell r="A31" t="str">
            <v>Зубило, 200 мм слесарное, шт.</v>
          </cell>
        </row>
        <row r="32">
          <cell r="A32" t="str">
            <v xml:space="preserve">Изолента  х/б </v>
          </cell>
        </row>
        <row r="33">
          <cell r="A33" t="str">
            <v xml:space="preserve">Изолента ПВХ </v>
          </cell>
        </row>
        <row r="34">
          <cell r="A34" t="str">
            <v>Кабель сварочный КС-25, м</v>
          </cell>
        </row>
        <row r="35">
          <cell r="A35" t="str">
            <v>Канифоль для пайки, кг</v>
          </cell>
        </row>
        <row r="36">
          <cell r="A36" t="str">
            <v xml:space="preserve">Канистра 20л железная </v>
          </cell>
        </row>
        <row r="37">
          <cell r="A37" t="str">
            <v>Кирочка строительная 25 см</v>
          </cell>
        </row>
        <row r="38">
          <cell r="A38" t="str">
            <v>Кирки</v>
          </cell>
        </row>
        <row r="39">
          <cell r="A39" t="str">
            <v xml:space="preserve">Кисть для побелки, шт. </v>
          </cell>
        </row>
        <row r="40">
          <cell r="A40" t="str">
            <v>кисти для побелки широкие</v>
          </cell>
        </row>
        <row r="41">
          <cell r="A41" t="str">
            <v>Кисть малярная, шт.</v>
          </cell>
        </row>
        <row r="42">
          <cell r="A42" t="str">
            <v>Кисти художественные (щетина круглые №3)</v>
          </cell>
        </row>
        <row r="43">
          <cell r="A43" t="str">
            <v>Клещи переставные USPEX, шт.</v>
          </cell>
        </row>
        <row r="44">
          <cell r="A44" t="str">
            <v xml:space="preserve">Ключ газовый № 0, шт. </v>
          </cell>
        </row>
        <row r="45">
          <cell r="A45" t="str">
            <v xml:space="preserve">Ключ газовый №1, шт. </v>
          </cell>
        </row>
        <row r="46">
          <cell r="A46" t="str">
            <v xml:space="preserve">Ключ газовый №2, шт. </v>
          </cell>
        </row>
        <row r="47">
          <cell r="A47" t="str">
            <v xml:space="preserve">Ключ газовый №3, шт. </v>
          </cell>
        </row>
        <row r="48">
          <cell r="A48" t="str">
            <v xml:space="preserve">Ключ газовый №4, шт. </v>
          </cell>
        </row>
        <row r="49">
          <cell r="A49" t="str">
            <v xml:space="preserve">Ключ газовый №5, шт. </v>
          </cell>
        </row>
        <row r="50">
          <cell r="A50" t="str">
            <v xml:space="preserve">Ключ накидной 6-8 шт. </v>
          </cell>
        </row>
        <row r="51">
          <cell r="A51" t="str">
            <v xml:space="preserve">Ключ накидной10-12 шт. </v>
          </cell>
        </row>
        <row r="52">
          <cell r="A52" t="str">
            <v xml:space="preserve">Ключ накидной 8-10 шт. </v>
          </cell>
        </row>
        <row r="53">
          <cell r="A53" t="str">
            <v xml:space="preserve">Ключ накидной 12-14, шт. </v>
          </cell>
        </row>
        <row r="54">
          <cell r="A54" t="str">
            <v xml:space="preserve">Ключ накидной 14-17, шт. </v>
          </cell>
        </row>
        <row r="55">
          <cell r="A55" t="str">
            <v xml:space="preserve">Ключ накидной 13-14, шт. </v>
          </cell>
        </row>
        <row r="56">
          <cell r="A56" t="str">
            <v xml:space="preserve">Ключ накидной 17-19, шт. </v>
          </cell>
        </row>
        <row r="57">
          <cell r="A57" t="str">
            <v xml:space="preserve">Ключ накидной 19-22, шт. </v>
          </cell>
        </row>
        <row r="58">
          <cell r="A58" t="str">
            <v xml:space="preserve">Ключ накидной 22-24, шт. </v>
          </cell>
        </row>
        <row r="59">
          <cell r="A59" t="str">
            <v xml:space="preserve">Ключ накидной 24-27, шт. </v>
          </cell>
        </row>
        <row r="60">
          <cell r="A60" t="str">
            <v xml:space="preserve">Ключ накидной 27-30, шт. </v>
          </cell>
        </row>
        <row r="61">
          <cell r="A61" t="str">
            <v xml:space="preserve">Ключ накидной 30-32, шт. </v>
          </cell>
        </row>
        <row r="62">
          <cell r="A62" t="str">
            <v xml:space="preserve">Ключ накидной 32-36, шт. </v>
          </cell>
        </row>
        <row r="63">
          <cell r="A63" t="str">
            <v xml:space="preserve">Ключ накидной 36*41, шт. </v>
          </cell>
        </row>
        <row r="64">
          <cell r="A64" t="str">
            <v xml:space="preserve">Ключ накидной 42*46, шт. </v>
          </cell>
        </row>
        <row r="65">
          <cell r="A65" t="str">
            <v>Ключ разводной 10*27, шт.</v>
          </cell>
        </row>
        <row r="66">
          <cell r="A66" t="str">
            <v xml:space="preserve">Ключ рожковый 27*30, шт. </v>
          </cell>
        </row>
        <row r="67">
          <cell r="A67" t="str">
            <v xml:space="preserve">Ключ рожковый 30*32, шт. </v>
          </cell>
        </row>
        <row r="68">
          <cell r="A68" t="str">
            <v xml:space="preserve">Ключ рожковый 10*12, шт. </v>
          </cell>
        </row>
        <row r="69">
          <cell r="A69" t="str">
            <v xml:space="preserve">Ключ рожковый 12*14, шт. </v>
          </cell>
        </row>
        <row r="70">
          <cell r="A70" t="str">
            <v xml:space="preserve">Ключ рожковый 13*14, шт. </v>
          </cell>
        </row>
        <row r="71">
          <cell r="A71" t="str">
            <v xml:space="preserve">Ключ рожковый 14*17, шт. </v>
          </cell>
        </row>
        <row r="72">
          <cell r="A72" t="str">
            <v xml:space="preserve">Ключ рожковый 17*19, шт. </v>
          </cell>
        </row>
        <row r="73">
          <cell r="A73" t="str">
            <v xml:space="preserve">Ключ рожковый 19*22, шт. </v>
          </cell>
        </row>
        <row r="74">
          <cell r="A74" t="str">
            <v xml:space="preserve">Ключ рожковый 22*24, шт. </v>
          </cell>
        </row>
        <row r="75">
          <cell r="A75" t="str">
            <v xml:space="preserve">Ключ рожковый 24*27, шт. </v>
          </cell>
        </row>
        <row r="76">
          <cell r="A76" t="str">
            <v>Ключ рожковый 32*36 шт.</v>
          </cell>
        </row>
        <row r="77">
          <cell r="A77" t="str">
            <v>Ключ рожковый 36*41 шт.</v>
          </cell>
        </row>
        <row r="78">
          <cell r="A78" t="str">
            <v>Ключ рожковый 41*46 шт.</v>
          </cell>
        </row>
        <row r="79">
          <cell r="A79" t="str">
            <v xml:space="preserve">Ключ рожковый 5*7, шт. </v>
          </cell>
        </row>
        <row r="80">
          <cell r="A80" t="str">
            <v xml:space="preserve">Ключ рожковый 8*10, шт. </v>
          </cell>
        </row>
        <row r="81">
          <cell r="A81" t="str">
            <v xml:space="preserve">Ключ рожковый 9*11, шт. </v>
          </cell>
        </row>
        <row r="82">
          <cell r="A82" t="str">
            <v>Ключ торцовый 6, шт.</v>
          </cell>
        </row>
        <row r="83">
          <cell r="A83" t="str">
            <v>Ключ торцовый 7 шт.</v>
          </cell>
        </row>
        <row r="84">
          <cell r="A84" t="str">
            <v>Ключ торцовый 8, шт.</v>
          </cell>
        </row>
        <row r="85">
          <cell r="A85" t="str">
            <v>Ключ торцовый 9, шт.</v>
          </cell>
        </row>
        <row r="86">
          <cell r="A86" t="str">
            <v>Ключ торцовый 10, шт.</v>
          </cell>
        </row>
        <row r="87">
          <cell r="A87" t="str">
            <v>Ключ торцовый  11, шт.</v>
          </cell>
        </row>
        <row r="88">
          <cell r="A88" t="str">
            <v>Ключ торцовый  12, шт.</v>
          </cell>
        </row>
        <row r="89">
          <cell r="A89" t="str">
            <v>Ключ торцовый  13, шт.</v>
          </cell>
        </row>
        <row r="90">
          <cell r="A90" t="str">
            <v>Ключ торцовый 14, шт.</v>
          </cell>
        </row>
        <row r="91">
          <cell r="A91" t="str">
            <v>Ключ торцовый 15, шт.</v>
          </cell>
        </row>
        <row r="92">
          <cell r="A92" t="str">
            <v>Ключ торцовый 16, шт.</v>
          </cell>
        </row>
        <row r="93">
          <cell r="A93" t="str">
            <v>Ключ торцовый 17, шт.</v>
          </cell>
        </row>
        <row r="94">
          <cell r="A94" t="str">
            <v>Ключ торцовый 18, шт.</v>
          </cell>
        </row>
        <row r="95">
          <cell r="A95" t="str">
            <v>Ключ торцовый 19, шт.</v>
          </cell>
        </row>
        <row r="96">
          <cell r="A96" t="str">
            <v>Ключ торцовый 20 шт.</v>
          </cell>
        </row>
        <row r="97">
          <cell r="A97" t="str">
            <v>Ключ торцовый 22, шт.</v>
          </cell>
        </row>
        <row r="98">
          <cell r="A98" t="str">
            <v>Ключ торцовый 27, шт.</v>
          </cell>
        </row>
        <row r="99">
          <cell r="A99" t="str">
            <v>Ключ торцовый 30, шт.</v>
          </cell>
        </row>
        <row r="100">
          <cell r="A100" t="str">
            <v>Ключ торцовый 32, шт.</v>
          </cell>
        </row>
        <row r="101">
          <cell r="A101" t="str">
            <v>Ключ торцовый 36, шт.</v>
          </cell>
        </row>
        <row r="102">
          <cell r="A102" t="str">
            <v>Ключ торцовый 42, шт.</v>
          </cell>
        </row>
        <row r="103">
          <cell r="A103" t="str">
            <v>Ключ торцовый 46 шт.</v>
          </cell>
        </row>
        <row r="104">
          <cell r="A104" t="str">
            <v>Ключ торцовый трубчатый 10*13</v>
          </cell>
        </row>
        <row r="105">
          <cell r="A105" t="str">
            <v>Ермак Ключ трубный рычажные прямые губы,№1</v>
          </cell>
        </row>
        <row r="106">
          <cell r="A106" t="str">
            <v>Ермак Ключ трубный рычажные прямые губы,№2</v>
          </cell>
        </row>
        <row r="107">
          <cell r="A107" t="str">
            <v>Ермак Ключ трубный рычажные прямые губы,№3</v>
          </cell>
        </row>
        <row r="108">
          <cell r="A108" t="str">
            <v>Ермак Ключ трубный рычажные прямые губы,№4</v>
          </cell>
        </row>
        <row r="109">
          <cell r="A109" t="str">
            <v>Kraftool Ключ трубный 2734-10</v>
          </cell>
        </row>
        <row r="110">
          <cell r="A110" t="str">
            <v>Kraftool Ключ трубный 2734-15</v>
          </cell>
        </row>
        <row r="111">
          <cell r="A111" t="str">
            <v>Kraftool Ключ трубный 2734-20</v>
          </cell>
        </row>
        <row r="112">
          <cell r="A112" t="str">
            <v>Kraftool Ключ трубный 2734-30</v>
          </cell>
        </row>
        <row r="113">
          <cell r="A113" t="str">
            <v>Kraftool 25556 H-43 отвертка реверсивная с набором бит и головок</v>
          </cell>
        </row>
        <row r="114">
          <cell r="A114" t="str">
            <v>Набор длинных отверток Torx Licota</v>
          </cell>
        </row>
        <row r="115">
          <cell r="A115" t="str">
            <v>Ключ разводной  КР 8*VIRA</v>
          </cell>
        </row>
        <row r="116">
          <cell r="A116" t="str">
            <v>Круглогубцы, шт.</v>
          </cell>
        </row>
        <row r="117">
          <cell r="A117" t="str">
            <v xml:space="preserve">Круг по металлу отрезной D-110, шт. </v>
          </cell>
        </row>
        <row r="118">
          <cell r="A118" t="str">
            <v xml:space="preserve">Круг по металлу отрезной D-125, шт. </v>
          </cell>
        </row>
        <row r="119">
          <cell r="A119" t="str">
            <v xml:space="preserve">Круг по металлу отрезной D-230, шт. </v>
          </cell>
        </row>
        <row r="120">
          <cell r="A120" t="str">
            <v>Круг зачистной Д-125, шт.</v>
          </cell>
        </row>
        <row r="121">
          <cell r="A121" t="str">
            <v>Круг зачистной Д-230, шт.</v>
          </cell>
        </row>
        <row r="122">
          <cell r="A122" t="str">
            <v>Круглогубцы, 160 мм USPex.</v>
          </cell>
        </row>
        <row r="123">
          <cell r="A123" t="str">
            <v>Кувалда 3 кг, шт.</v>
          </cell>
        </row>
        <row r="124">
          <cell r="A124" t="str">
            <v xml:space="preserve">Кусачки с изолированными ручками, шт. </v>
          </cell>
        </row>
        <row r="125">
          <cell r="A125" t="str">
            <v>Лебедка ручная рычажная</v>
          </cell>
        </row>
        <row r="126">
          <cell r="A126" t="str">
            <v xml:space="preserve">Лерка с леркодержателем 1, шт. </v>
          </cell>
        </row>
        <row r="127">
          <cell r="A127" t="str">
            <v xml:space="preserve">Лерка с леркодержателем 1/2, шт. </v>
          </cell>
        </row>
        <row r="128">
          <cell r="A128" t="str">
            <v xml:space="preserve">Лерка с леркодержателем 3/4, шт. </v>
          </cell>
        </row>
        <row r="129">
          <cell r="A129" t="str">
            <v>Леска на бензокосу</v>
          </cell>
        </row>
        <row r="130">
          <cell r="A130" t="str">
            <v>Лестница 3-Х секционная 3*10</v>
          </cell>
        </row>
        <row r="131">
          <cell r="A131" t="str">
            <v xml:space="preserve">Лестница складная L 4-5 м, шт. </v>
          </cell>
        </row>
        <row r="132">
          <cell r="A132" t="str">
            <v xml:space="preserve">Ложка ковера, шт.  </v>
          </cell>
        </row>
        <row r="133">
          <cell r="A133" t="str">
            <v xml:space="preserve">Лом, шт.  </v>
          </cell>
        </row>
        <row r="134">
          <cell r="A134" t="str">
            <v xml:space="preserve">Лопата совковая, шт. </v>
          </cell>
        </row>
        <row r="135">
          <cell r="A135" t="str">
            <v xml:space="preserve">Лопата штыковая, шт. </v>
          </cell>
        </row>
        <row r="136">
          <cell r="A136" t="str">
            <v xml:space="preserve">Мастерок, шт. </v>
          </cell>
        </row>
        <row r="137">
          <cell r="A137" t="str">
            <v>Мановакуумметр двухтрубный</v>
          </cell>
        </row>
        <row r="138">
          <cell r="A138" t="str">
            <v>Мембранное полотно, м. кв.</v>
          </cell>
        </row>
        <row r="139">
          <cell r="A139" t="str">
            <v>Метчик 1, шт.</v>
          </cell>
        </row>
        <row r="140">
          <cell r="A140" t="str">
            <v>Метчик 1/2, шт.</v>
          </cell>
        </row>
        <row r="141">
          <cell r="A141" t="str">
            <v>Метчик 3/4, шт.</v>
          </cell>
        </row>
        <row r="142">
          <cell r="A142" t="str">
            <v xml:space="preserve">Молоток весом  200 г., шт. </v>
          </cell>
        </row>
        <row r="143">
          <cell r="A143" t="str">
            <v xml:space="preserve">Молоток весом 500 г., шт. </v>
          </cell>
        </row>
        <row r="144">
          <cell r="A144" t="str">
            <v xml:space="preserve">Молоток весом 800 г., шт. </v>
          </cell>
        </row>
        <row r="145">
          <cell r="A145" t="str">
            <v>Мультиметр с микроамперной шкалой, шт.</v>
          </cell>
        </row>
        <row r="146">
          <cell r="A146" t="str">
            <v>Набор шестигранников, D 2; 2,5; 3; 4; 5; 6; 8; 10; 12</v>
          </cell>
        </row>
        <row r="147">
          <cell r="A147" t="str">
            <v>Набор диэлектрических отверток (0,6*3*100 мм, 0,8*5,5*100 мм, 1*6,5*125 мм, РН 1*100 мм, РН 2*125 мм)</v>
          </cell>
        </row>
        <row r="148">
          <cell r="A148" t="str">
            <v>Набор отверток MAXGrip с подвеской на пояс (14 насадок), шт.</v>
          </cell>
        </row>
        <row r="149">
          <cell r="A149" t="str">
            <v>Набор отверток переставных, № 1 USPEX (для настр. газовых клапанов), шт.</v>
          </cell>
        </row>
        <row r="150">
          <cell r="A150" t="str">
            <v>Набор резьбонарезной</v>
          </cell>
        </row>
        <row r="151">
          <cell r="A151" t="str">
            <v>Набор просечек</v>
          </cell>
        </row>
        <row r="152">
          <cell r="A152" t="str">
            <v>Набор шестинранников 8шт. VIRA</v>
          </cell>
        </row>
        <row r="153">
          <cell r="A153" t="str">
            <v>Набор шоферского инструмента №2 (набор головок)</v>
          </cell>
        </row>
        <row r="154">
          <cell r="A154" t="str">
            <v>Набор ключей рожковых №6-32 (12 шт.)ЗУБР</v>
          </cell>
        </row>
        <row r="155">
          <cell r="A155" t="str">
            <v>Надфили набор, шт.</v>
          </cell>
        </row>
        <row r="156">
          <cell r="A156" t="str">
            <v xml:space="preserve">Наждачный круг (мелко-зерн.), шт. </v>
          </cell>
        </row>
        <row r="157">
          <cell r="A157" t="str">
            <v xml:space="preserve">Напильник круглый, шт. </v>
          </cell>
        </row>
        <row r="158">
          <cell r="A158" t="str">
            <v xml:space="preserve">Напильник плоский, шт. </v>
          </cell>
        </row>
        <row r="159">
          <cell r="A159" t="str">
            <v xml:space="preserve">Напильник трегранный, шт. </v>
          </cell>
        </row>
        <row r="160">
          <cell r="A160" t="str">
            <v>Насос велосипед. со шлангом, шт.</v>
          </cell>
        </row>
        <row r="161">
          <cell r="A161" t="str">
            <v>Нож большой для снятия изоляционного покрытия трубопроводов</v>
          </cell>
        </row>
        <row r="162">
          <cell r="A162" t="str">
            <v>Нож для разделки электроизоляции проводов</v>
          </cell>
        </row>
        <row r="163">
          <cell r="A163" t="str">
            <v>Нож электромонтажный, шт. USPEX 10524</v>
          </cell>
        </row>
        <row r="164">
          <cell r="A164" t="str">
            <v xml:space="preserve">Нож обдирочный, шт. </v>
          </cell>
        </row>
        <row r="165">
          <cell r="A165" t="str">
            <v xml:space="preserve">Ножницы по металлу ручные, шт. </v>
          </cell>
        </row>
        <row r="166">
          <cell r="A166" t="str">
            <v>Ножницы портняжные</v>
          </cell>
        </row>
        <row r="167">
          <cell r="A167" t="str">
            <v xml:space="preserve">Ножовка по-дереву, шт.  </v>
          </cell>
        </row>
        <row r="168">
          <cell r="A168" t="str">
            <v xml:space="preserve">Ножовка по-металлу, шт. </v>
          </cell>
        </row>
        <row r="169">
          <cell r="A169" t="str">
            <v>Нож технический в метал. корпусе со сменными лезвиями - 18 мм, VIRA, шт.</v>
          </cell>
        </row>
        <row r="170">
          <cell r="A170" t="str">
            <v xml:space="preserve">Отвертка крестообразная в комплекте, шт. </v>
          </cell>
        </row>
        <row r="171">
          <cell r="A171" t="str">
            <v xml:space="preserve">отвертка реверсивная с набором бит и головок крафтул </v>
          </cell>
        </row>
        <row r="172">
          <cell r="A172" t="str">
            <v xml:space="preserve">Отвёртка с плоским наконечником в комплекте, шт. </v>
          </cell>
        </row>
        <row r="173">
          <cell r="A173" t="str">
            <v>Отвертки в комплекте, шт.</v>
          </cell>
        </row>
        <row r="174">
          <cell r="A174" t="str">
            <v>Отвертка крестовая изолированная № 3 *300(длин)</v>
          </cell>
        </row>
        <row r="175">
          <cell r="A175" t="str">
            <v>Отвертка короткая со смен.(7шт.)битами</v>
          </cell>
        </row>
        <row r="176">
          <cell r="A176" t="str">
            <v>Отвертка индикаторная 220 В VIRA, шт.</v>
          </cell>
        </row>
        <row r="177">
          <cell r="A177" t="str">
            <v>Очки сварочные круглые затемнеие стекл</v>
          </cell>
        </row>
        <row r="178">
          <cell r="A178" t="str">
            <v xml:space="preserve">Пассатижи, шт. </v>
          </cell>
        </row>
        <row r="179">
          <cell r="A179" t="str">
            <v xml:space="preserve">Пассатижи диэлектрические, шт. </v>
          </cell>
        </row>
        <row r="180">
          <cell r="A180" t="str">
            <v xml:space="preserve">Паяльник, шт. </v>
          </cell>
        </row>
        <row r="181">
          <cell r="A181" t="str">
            <v>Паяльник ЭПСН, 220 В - 40 Вт</v>
          </cell>
        </row>
        <row r="182">
          <cell r="A182" t="str">
            <v>Паяльник ЭПСН, 220 В - 100 Вт</v>
          </cell>
        </row>
        <row r="183">
          <cell r="A183" t="str">
            <v>Пинцет 145 мм с насечкой, шт.</v>
          </cell>
        </row>
        <row r="184">
          <cell r="A184" t="str">
            <v>Пинцет набор из 3 шт., шт.</v>
          </cell>
        </row>
        <row r="185">
          <cell r="A185" t="str">
            <v>Пистолет силиконовый, шт.</v>
          </cell>
        </row>
        <row r="186">
          <cell r="A186" t="str">
            <v>Пломбир, шт.</v>
          </cell>
        </row>
        <row r="187">
          <cell r="A187" t="str">
            <v xml:space="preserve">Плоскогубцы, шт. </v>
          </cell>
        </row>
        <row r="188">
          <cell r="A188" t="str">
            <v>Плоскогубцы  180 мм изолир.</v>
          </cell>
        </row>
        <row r="189">
          <cell r="A189" t="str">
            <v xml:space="preserve">Полотно ножовочное, шт. </v>
          </cell>
        </row>
        <row r="190">
          <cell r="A190" t="str">
            <v xml:space="preserve">Помазок, шт. </v>
          </cell>
        </row>
        <row r="191">
          <cell r="A191" t="str">
            <v>Припой для пайки (олово), кг</v>
          </cell>
        </row>
        <row r="192">
          <cell r="A192" t="str">
            <v>Приспособление для регулировки схождения колес, шт.</v>
          </cell>
        </row>
        <row r="193">
          <cell r="A193" t="str">
            <v>Призма 200*200</v>
          </cell>
        </row>
        <row r="194">
          <cell r="A194" t="str">
            <v>Редуктор ацетиленовый</v>
          </cell>
        </row>
        <row r="195">
          <cell r="A195" t="str">
            <v>редуктор пропановый</v>
          </cell>
        </row>
        <row r="196">
          <cell r="A196" t="str">
            <v xml:space="preserve">Редуктор кислородный, шт. </v>
          </cell>
        </row>
        <row r="197">
          <cell r="A197" t="str">
            <v>Резак ацетиленовый, шт.</v>
          </cell>
        </row>
        <row r="198">
          <cell r="A198" t="str">
            <v xml:space="preserve">Резак кислородный, шт. </v>
          </cell>
        </row>
        <row r="199">
          <cell r="A199" t="str">
            <v xml:space="preserve">Резак сварочный, шт. </v>
          </cell>
        </row>
        <row r="200">
          <cell r="A200" t="str">
            <v>резак пропановый</v>
          </cell>
        </row>
        <row r="201">
          <cell r="A201" t="str">
            <v xml:space="preserve">Рулетка 20 м, шт. </v>
          </cell>
        </row>
        <row r="202">
          <cell r="A202" t="str">
            <v xml:space="preserve">Рулетка 10 м </v>
          </cell>
        </row>
        <row r="203">
          <cell r="A203" t="str">
            <v xml:space="preserve">Рулетка 5 м, шт.  </v>
          </cell>
        </row>
        <row r="204">
          <cell r="A204" t="str">
            <v xml:space="preserve">Рулетка фиберглассовая (50 м), шт.  </v>
          </cell>
        </row>
        <row r="205">
          <cell r="A205" t="str">
            <v xml:space="preserve">Ручка для лопаты, шт. </v>
          </cell>
        </row>
        <row r="206">
          <cell r="A206" t="str">
            <v xml:space="preserve">Сверло по бетону d 10 мм, шт. </v>
          </cell>
        </row>
        <row r="207">
          <cell r="A207" t="str">
            <v xml:space="preserve">Сверло по бетону d 11 мм, шт. </v>
          </cell>
        </row>
        <row r="208">
          <cell r="A208" t="str">
            <v xml:space="preserve">Сверло по бетону d 12 мм, шт. </v>
          </cell>
        </row>
        <row r="209">
          <cell r="A209" t="str">
            <v xml:space="preserve">Сверло по бетону d 13 мм, шт. </v>
          </cell>
        </row>
        <row r="210">
          <cell r="A210" t="str">
            <v xml:space="preserve">Сверло по бетону d 14 мм, шт. </v>
          </cell>
        </row>
        <row r="211">
          <cell r="A211" t="str">
            <v xml:space="preserve">Сверло по бетону d 15 мм, шт. </v>
          </cell>
        </row>
        <row r="212">
          <cell r="A212" t="str">
            <v xml:space="preserve">Сверло по бетону d 16 мм, шт. </v>
          </cell>
        </row>
        <row r="213">
          <cell r="A213" t="str">
            <v xml:space="preserve">Сверло по бетону d 17 мм, шт. </v>
          </cell>
        </row>
        <row r="214">
          <cell r="A214" t="str">
            <v xml:space="preserve">Сверло по бетону d 18 мм, шт. </v>
          </cell>
        </row>
        <row r="215">
          <cell r="A215" t="str">
            <v xml:space="preserve">Сверло по бетону d 19 мм, шт. </v>
          </cell>
        </row>
        <row r="216">
          <cell r="A216" t="str">
            <v xml:space="preserve">Сверло по бетону d 20 мм, шт. </v>
          </cell>
        </row>
        <row r="217">
          <cell r="A217" t="str">
            <v xml:space="preserve">Сверло по бетону d 32 мм, шт. </v>
          </cell>
        </row>
        <row r="218">
          <cell r="A218" t="str">
            <v xml:space="preserve">Сверло по бетону d 40 мм, шт. </v>
          </cell>
        </row>
        <row r="219">
          <cell r="A219" t="str">
            <v xml:space="preserve">Сверло по бетону d 8 мм, шт. </v>
          </cell>
        </row>
        <row r="220">
          <cell r="A220" t="str">
            <v xml:space="preserve">Сверло по бетону d 9 мм, шт. </v>
          </cell>
        </row>
        <row r="221">
          <cell r="A221" t="str">
            <v xml:space="preserve">Сверло по бетону d 6 мм, шт. </v>
          </cell>
        </row>
        <row r="222">
          <cell r="A222" t="str">
            <v>Сверло по металлу d 1 мм, шт</v>
          </cell>
        </row>
        <row r="223">
          <cell r="A223" t="str">
            <v>Сверло по металлу d 1,5 мм, шт</v>
          </cell>
        </row>
        <row r="224">
          <cell r="A224" t="str">
            <v>Сверло по металлу d 2 мм, шт</v>
          </cell>
        </row>
        <row r="225">
          <cell r="A225" t="str">
            <v>Сверло по металлу d 2,5 мм, шт</v>
          </cell>
        </row>
        <row r="226">
          <cell r="A226" t="str">
            <v>Сверло по металлу d 3 мм, шт</v>
          </cell>
        </row>
        <row r="227">
          <cell r="A227" t="str">
            <v>Сверло по металлу d 3,5 мм, шт</v>
          </cell>
        </row>
        <row r="228">
          <cell r="A228" t="str">
            <v>Сверло по металлу d 4 мм, шт</v>
          </cell>
        </row>
        <row r="229">
          <cell r="A229" t="str">
            <v>Сверло по металлу d 4,2 мм, шт</v>
          </cell>
        </row>
        <row r="230">
          <cell r="A230" t="str">
            <v>Сверло по металлу d 4,5 мм, шт</v>
          </cell>
        </row>
        <row r="231">
          <cell r="A231" t="str">
            <v>Сверло по металлу d 5 мм, шт</v>
          </cell>
        </row>
        <row r="232">
          <cell r="A232" t="str">
            <v>Сверло по металлу d 5,2 мм, шт</v>
          </cell>
        </row>
        <row r="233">
          <cell r="A233" t="str">
            <v>Сверло по металлу d 5,5 мм, шт</v>
          </cell>
        </row>
        <row r="234">
          <cell r="A234" t="str">
            <v>Сверло по металлу d 6 мм, шт</v>
          </cell>
        </row>
        <row r="235">
          <cell r="A235" t="str">
            <v>Сверло по металлу d 8 мм, шт</v>
          </cell>
        </row>
        <row r="236">
          <cell r="A236" t="str">
            <v>Сверло по металлу d 10 мм, шт</v>
          </cell>
        </row>
        <row r="237">
          <cell r="A237" t="str">
            <v>Сверло по металлу d 12 мм, шт</v>
          </cell>
        </row>
        <row r="238">
          <cell r="A238" t="str">
            <v>Сверло по металлу d 14 мм, шт</v>
          </cell>
        </row>
        <row r="239">
          <cell r="A239" t="str">
            <v>Сверло по металлу d 16 мм, шт</v>
          </cell>
        </row>
        <row r="240">
          <cell r="A240" t="str">
            <v xml:space="preserve">Серп, шт. </v>
          </cell>
        </row>
        <row r="241">
          <cell r="A241" t="str">
            <v>Сикатор</v>
          </cell>
        </row>
        <row r="242">
          <cell r="A242" t="str">
            <v>Свечи  зажигания для бензопилы Хускварна</v>
          </cell>
        </row>
        <row r="243">
          <cell r="A243" t="str">
            <v xml:space="preserve">Совок, шт. </v>
          </cell>
        </row>
        <row r="244">
          <cell r="A244" t="str">
            <v>Стомески ширина 8 мм, шт.</v>
          </cell>
        </row>
        <row r="245">
          <cell r="A245" t="str">
            <v>Стомески ширина 10 мм, шт.</v>
          </cell>
        </row>
        <row r="246">
          <cell r="A246" t="str">
            <v>Стомески ширина 12 мм, шт.</v>
          </cell>
        </row>
        <row r="247">
          <cell r="A247" t="str">
            <v>Стремянка h=2,5 м</v>
          </cell>
        </row>
        <row r="248">
          <cell r="A248" t="str">
            <v xml:space="preserve">Сумка для инструментов, шт. </v>
          </cell>
        </row>
        <row r="249">
          <cell r="A249" t="str">
            <v xml:space="preserve">Сумка для инструментов(пылесоса), шт. </v>
          </cell>
        </row>
        <row r="250">
          <cell r="A250" t="str">
            <v>Тельфер</v>
          </cell>
        </row>
        <row r="251">
          <cell r="A251" t="str">
            <v xml:space="preserve">Тележка для перевозки тары, шт. </v>
          </cell>
        </row>
        <row r="252">
          <cell r="A252" t="str">
            <v>Тиски (до 80 м губки), шт.</v>
          </cell>
        </row>
        <row r="253">
          <cell r="A253" t="str">
            <v xml:space="preserve">Топор, шт. </v>
          </cell>
        </row>
        <row r="254">
          <cell r="A254" t="str">
            <v>Труборез "Профи" 2344-52 10х25</v>
          </cell>
        </row>
        <row r="255">
          <cell r="A255" t="str">
            <v xml:space="preserve">Удлинитель электрический L 50 м, шт. </v>
          </cell>
        </row>
        <row r="256">
          <cell r="A256" t="str">
            <v>Фонарик светодиодный , шт.</v>
          </cell>
        </row>
        <row r="257">
          <cell r="A257" t="str">
            <v>Фонарик 8 светодиодный (налобный), шт.</v>
          </cell>
        </row>
        <row r="258">
          <cell r="A258" t="str">
            <v>Фляга 40 л.</v>
          </cell>
        </row>
        <row r="259">
          <cell r="A259" t="str">
            <v xml:space="preserve">Цепь для бензопилы, шт. </v>
          </cell>
        </row>
        <row r="260">
          <cell r="A260" t="str">
            <v>шина для бензопилы Husgvarna 236</v>
          </cell>
        </row>
        <row r="261">
          <cell r="A261" t="str">
            <v xml:space="preserve">Шило, шт. </v>
          </cell>
        </row>
        <row r="262">
          <cell r="A262" t="str">
            <v>Шланг кислородный 6 мм</v>
          </cell>
        </row>
        <row r="263">
          <cell r="A263" t="str">
            <v>Шланг кислородный 9 мм</v>
          </cell>
        </row>
        <row r="264">
          <cell r="A264" t="str">
            <v>Шланг силиконовый</v>
          </cell>
        </row>
        <row r="265">
          <cell r="A265" t="str">
            <v>Шланг воздушный AIKEN MPU 020/005-4</v>
          </cell>
        </row>
        <row r="266">
          <cell r="A266" t="str">
            <v>Щетки (набор -3 шт.) для очистки теплообменника, шт.</v>
          </cell>
        </row>
        <row r="267">
          <cell r="A267" t="str">
            <v xml:space="preserve">Щетка по металлу, шт. </v>
          </cell>
        </row>
        <row r="268">
          <cell r="A268" t="str">
            <v xml:space="preserve">Щетка по металлу для УШМ, d 125 мм, шт. </v>
          </cell>
        </row>
        <row r="269">
          <cell r="A269" t="str">
            <v xml:space="preserve">Щетка по металлу для УШМ, d 230 мм, шт. </v>
          </cell>
        </row>
        <row r="270">
          <cell r="A270" t="str">
            <v>Ящик для инструмента 43*31*13USP</v>
          </cell>
        </row>
        <row r="271">
          <cell r="A271" t="str">
            <v>Ящик для инструмента металлический, шт.</v>
          </cell>
        </row>
        <row r="272">
          <cell r="A272" t="str">
            <v>Ящик для транспортировки приборов (инструментов) STANLEY - 28", шт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B3" t="str">
            <v>Акт наряд на отключение газоиспользующего оборудования жилых зданий</v>
          </cell>
        </row>
        <row r="4">
          <cell r="B4" t="str">
            <v>акт выявления самовольно установленного (замененнго,перенесенного)газоиспользуещего оборудования</v>
          </cell>
        </row>
        <row r="5">
          <cell r="B5" t="str">
            <v>карта-задание на выплнение ТО и ремонта ВДГО</v>
          </cell>
        </row>
        <row r="6">
          <cell r="B6" t="str">
            <v>уведомления(на приобретение зап частей для ремонта)</v>
          </cell>
        </row>
        <row r="7">
          <cell r="B7" t="str">
            <v>уведомления (на замену г/оборудования)</v>
          </cell>
        </row>
        <row r="8">
          <cell r="B8" t="str">
            <v xml:space="preserve">уведомления на устранение замечаний </v>
          </cell>
        </row>
        <row r="9">
          <cell r="B9" t="str">
            <v>уведомление на поверку СИКЗ</v>
          </cell>
        </row>
        <row r="10">
          <cell r="B10" t="str">
            <v>Акт -приемки законченного строительства объекта г\распределительной</v>
          </cell>
        </row>
        <row r="11">
          <cell r="B11" t="str">
            <v xml:space="preserve">Акт приоставноления подачи </v>
          </cell>
        </row>
        <row r="12">
          <cell r="B12" t="str">
            <v>Акт-включения</v>
          </cell>
        </row>
        <row r="13">
          <cell r="B13" t="str">
            <v xml:space="preserve">Акт-наряд на первичный пуск газа </v>
          </cell>
        </row>
        <row r="14">
          <cell r="B14" t="str">
            <v>Акт-отключения</v>
          </cell>
        </row>
        <row r="15">
          <cell r="B15" t="str">
            <v>Абон.книжка</v>
          </cell>
        </row>
        <row r="16">
          <cell r="B16" t="str">
            <v>Анкета</v>
          </cell>
        </row>
        <row r="17">
          <cell r="B17" t="str">
            <v>Ведомость учета объектов, обслуженных согласно наряду-акту</v>
          </cell>
        </row>
        <row r="18">
          <cell r="B18" t="str">
            <v>Данные проверки эффективности электрозащитной установки</v>
          </cell>
        </row>
        <row r="19">
          <cell r="B19" t="str">
            <v>Договор технического обслуживания газового оборудования</v>
          </cell>
        </row>
        <row r="20">
          <cell r="B20" t="str">
            <v>Дополнение к личному листку по учету кадров</v>
          </cell>
        </row>
        <row r="21">
          <cell r="B21" t="str">
            <v>Ежедневная карта профилактического обслуживания газового оборудования ГРП</v>
          </cell>
        </row>
        <row r="22">
          <cell r="B22" t="str">
            <v>Ежедневная карта технического осмотра УКЗ</v>
          </cell>
        </row>
        <row r="23">
          <cell r="B23" t="str">
            <v>Журнал ГРП,ШРП,ГРУ</v>
          </cell>
        </row>
        <row r="24">
          <cell r="B24" t="str">
            <v>Журнал по охране труда</v>
          </cell>
        </row>
        <row r="25">
          <cell r="B25" t="str">
            <v>Журнал контроля технического состояния при выпуске и возвращении автомобилей</v>
          </cell>
        </row>
        <row r="26">
          <cell r="B26" t="str">
            <v>Журнал предрейсовых медицинских осмотров</v>
          </cell>
        </row>
        <row r="27">
          <cell r="B27" t="str">
            <v>Журнал послерейсовых медицинских осмотров</v>
          </cell>
        </row>
        <row r="28">
          <cell r="B28" t="str">
            <v>журнал регистрации аварийных заявок</v>
          </cell>
        </row>
        <row r="29">
          <cell r="B29" t="str">
            <v>Журнал регистрации газоопасных работ (клетка)</v>
          </cell>
        </row>
        <row r="30">
          <cell r="B30" t="str">
            <v>Журнал регистрации газоопасных работ (линия)</v>
          </cell>
        </row>
        <row r="31">
          <cell r="B31" t="str">
            <v>Журнал регистрации газоопасных работ без выдачи нарядов-допусков</v>
          </cell>
        </row>
        <row r="32">
          <cell r="B32" t="str">
            <v>Журнал регистрации договоров</v>
          </cell>
        </row>
        <row r="33">
          <cell r="B33" t="str">
            <v>Журнал регистрации заявочного ремонта</v>
          </cell>
        </row>
        <row r="34">
          <cell r="B34" t="str">
            <v>Журнал регистрации путевых листов</v>
          </cell>
        </row>
        <row r="35">
          <cell r="B35" t="str">
            <v>Журнал регистрации справок</v>
          </cell>
        </row>
        <row r="36">
          <cell r="B36" t="str">
            <v>Журнал учета периодических осмотров автокрана</v>
          </cell>
        </row>
        <row r="37">
          <cell r="B37" t="str">
            <v>Заявка на неисправность  газового оборудования</v>
          </cell>
        </row>
        <row r="38">
          <cell r="B38" t="str">
            <v>Заявление на установку дополнительных приборов</v>
          </cell>
        </row>
        <row r="39">
          <cell r="B39" t="str">
            <v>Карточка учета материальных ценностей</v>
          </cell>
        </row>
        <row r="40">
          <cell r="B40" t="str">
            <v>Карточка работы автомобиля</v>
          </cell>
        </row>
        <row r="41">
          <cell r="B41" t="str">
            <v>Карточка учета автопокрышек</v>
          </cell>
        </row>
        <row r="42">
          <cell r="B42" t="str">
            <v>Квитанции по оплате за техническое обслуживание</v>
          </cell>
        </row>
        <row r="43">
          <cell r="B43" t="str">
            <v>Книга квитанций трехцветная (25 номеров)</v>
          </cell>
        </row>
        <row r="44">
          <cell r="B44" t="str">
            <v>Книга квитанций (25 номеров)</v>
          </cell>
        </row>
        <row r="45">
          <cell r="B45" t="str">
            <v>Лимитная карта</v>
          </cell>
        </row>
        <row r="46">
          <cell r="B46" t="str">
            <v>Инструкция-памятка для населения по профилактики отравлений угарным газом</v>
          </cell>
        </row>
        <row r="47">
          <cell r="B47" t="str">
            <v>Инструкция по безопасному использованию газа при удовлетворении комунально-бытовых нужд</v>
          </cell>
        </row>
        <row r="48">
          <cell r="B48" t="str">
            <v>Личная карточка работника</v>
          </cell>
        </row>
        <row r="49">
          <cell r="B49" t="str">
            <v>Личный листок по учету кадров</v>
          </cell>
        </row>
        <row r="50">
          <cell r="B50" t="str">
            <v>Наряд допуск на выполнения работ повышенной опасности</v>
          </cell>
        </row>
        <row r="51">
          <cell r="B51" t="str">
            <v>Наряд допуск на производство газоопасных работ в газовом хозяйстве</v>
          </cell>
        </row>
        <row r="52">
          <cell r="B52" t="str">
            <v>Нормированное задание</v>
          </cell>
        </row>
        <row r="53">
          <cell r="B53" t="str">
            <v>Объединенный эксплуатационный паспорт подземного газопровода(большой )</v>
          </cell>
        </row>
        <row r="54">
          <cell r="B54" t="str">
            <v>Объединенный эксплуатационный паспорт подземного газопровода(малый )</v>
          </cell>
        </row>
        <row r="55">
          <cell r="B55" t="str">
            <v>Опись</v>
          </cell>
        </row>
        <row r="56">
          <cell r="B56" t="str">
            <v>Опись документов меющихся в личном деле</v>
          </cell>
        </row>
        <row r="57">
          <cell r="B57" t="str">
            <v>Опись исполнительно-технической документации на газификацию</v>
          </cell>
        </row>
        <row r="58">
          <cell r="B58" t="str">
            <v>Папка для сшивки документов</v>
          </cell>
        </row>
        <row r="59">
          <cell r="B59" t="str">
            <v>Паспорт ГРП</v>
          </cell>
        </row>
        <row r="60">
          <cell r="B60" t="str">
            <v>Путевой лист на автомобильный кран</v>
          </cell>
        </row>
        <row r="61">
          <cell r="B61" t="str">
            <v>Плакат (листовка) по безопасносму использованию газа в быту</v>
          </cell>
        </row>
        <row r="62">
          <cell r="B62" t="str">
            <v>Протокол измерений потенциалов трубопровода при контроле эффективности электрохимической защиты</v>
          </cell>
        </row>
        <row r="63">
          <cell r="B63" t="str">
            <v>Протокол определения исправности ЭИС</v>
          </cell>
        </row>
        <row r="64">
          <cell r="B64" t="str">
            <v>Раздаточная ведомость</v>
          </cell>
        </row>
        <row r="65">
          <cell r="B65" t="str">
            <v>Рапорт ежедневного обхода газорегуляторного пункта</v>
          </cell>
        </row>
        <row r="66">
          <cell r="B66" t="str">
            <v>Рапорт обходчиков трассы газопровода</v>
          </cell>
        </row>
        <row r="67">
          <cell r="B67" t="str">
            <v>Строительный паспорт внутридомового газового оборудования</v>
          </cell>
        </row>
        <row r="68">
          <cell r="B68" t="str">
            <v>Таблица учета давления газа на ГРС</v>
          </cell>
        </row>
        <row r="69">
          <cell r="B69" t="str">
            <v>Табель учета рабочего времени</v>
          </cell>
        </row>
        <row r="70">
          <cell r="B70" t="str">
            <v>Технический акт на аварию (несчастный случай)</v>
          </cell>
        </row>
        <row r="71">
          <cell r="B71" t="str">
            <v>Требования-накладные</v>
          </cell>
        </row>
        <row r="72">
          <cell r="B72" t="str">
            <v>Уведомление</v>
          </cell>
        </row>
        <row r="73">
          <cell r="B73" t="str">
            <v>Уведомление (для Регионгаза)</v>
          </cell>
        </row>
        <row r="74">
          <cell r="B74" t="str">
            <v>Уведомление на опломбировку счетчика</v>
          </cell>
        </row>
        <row r="75">
          <cell r="B75" t="str">
            <v xml:space="preserve">Уведомление о производстве земляных работ </v>
          </cell>
        </row>
        <row r="76">
          <cell r="B76" t="str">
            <v>Флаер на газовоеоборудование при ТО</v>
          </cell>
        </row>
        <row r="77">
          <cell r="B77" t="str">
            <v>Удостоверение</v>
          </cell>
        </row>
        <row r="78">
          <cell r="B78" t="str">
            <v>Удостоверение обслуживающего персонала</v>
          </cell>
        </row>
        <row r="79">
          <cell r="B79" t="str">
            <v>Разделитель полочный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9 "/>
      <sheetName val="9.1"/>
      <sheetName val="9.1.1"/>
      <sheetName val="9.2"/>
      <sheetName val="Расш. к ф.9.2"/>
      <sheetName val="9.3"/>
      <sheetName val="9.3.1"/>
      <sheetName val="9.5"/>
      <sheetName val="Расш. к ф. 9.5"/>
      <sheetName val="9.7"/>
      <sheetName val="свод"/>
      <sheetName val="9.7.1"/>
      <sheetName val="сжиж.газ"/>
      <sheetName val="справочник по статьям"/>
      <sheetName val="справочник канцтоваров"/>
      <sheetName val="Электроинтструменты"/>
      <sheetName val="справочник по бланкам"/>
      <sheetName val="материалы на ТО"/>
      <sheetName val="инструмент"/>
      <sheetName val="электроинструмент"/>
      <sheetName val="расчет по бумаг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">
          <cell r="B2" t="str">
            <v>Эксплуатационный журнал газопроводов 96 листов</v>
          </cell>
        </row>
        <row r="3">
          <cell r="B3" t="str">
            <v>Удостоверение (прохождении инструктажа)</v>
          </cell>
        </row>
        <row r="4">
          <cell r="B4" t="str">
            <v xml:space="preserve">Абонентская книжка </v>
          </cell>
        </row>
        <row r="5">
          <cell r="B5" t="str">
            <v>Удостоверение о проверке знаний</v>
          </cell>
        </row>
        <row r="6">
          <cell r="B6" t="str">
            <v>Акт предупреждения ( на устраниние замечаний)</v>
          </cell>
        </row>
        <row r="7">
          <cell r="B7" t="str">
            <v>Объединеннный эксплуатационный паспорт подземных газопроводов (большой)</v>
          </cell>
        </row>
        <row r="8">
          <cell r="B8" t="str">
            <v>Объединеннный эксплуатационный паспорт подземных газопроводов (малый)</v>
          </cell>
        </row>
        <row r="9">
          <cell r="B9" t="str">
            <v>Ежедненвная карта</v>
          </cell>
        </row>
        <row r="10">
          <cell r="B10" t="str">
            <v>Рапорт обходчика трасс газопроводов</v>
          </cell>
        </row>
        <row r="11">
          <cell r="B11" t="str">
            <v>Протокол определегния исправности ЭИС</v>
          </cell>
        </row>
        <row r="12">
          <cell r="B12" t="str">
            <v>Протокол измерения потенциалов трубопровода при контроле эффективности электрохим защиты</v>
          </cell>
        </row>
        <row r="13">
          <cell r="B13" t="str">
            <v xml:space="preserve">Акт-наряд на прервичный пуск газа </v>
          </cell>
        </row>
        <row r="14">
          <cell r="B14" t="str">
            <v>Эксплуатационный журнал пункта редуцирования газа</v>
          </cell>
        </row>
        <row r="15">
          <cell r="B15" t="str">
            <v>Эксплуатационный паспорт пункта редуцирования газа</v>
          </cell>
        </row>
        <row r="16">
          <cell r="B16" t="str">
            <v>Журнал регистрации нарядов-допусков на производство газоопасных работ (200листов)</v>
          </cell>
        </row>
        <row r="17">
          <cell r="B17" t="str">
            <v>Журнал регистрации нарядов-допусков на производство газоопасных работ (300листов)</v>
          </cell>
        </row>
        <row r="18">
          <cell r="B18" t="str">
            <v>Журнал регистрации газоопасных работ без выдачи нарядов-допусков (200листов)</v>
          </cell>
        </row>
        <row r="19">
          <cell r="B19" t="str">
            <v>Журнал предрейсового медецинского осмотра (100 страниц)</v>
          </cell>
        </row>
        <row r="20">
          <cell r="B20" t="str">
            <v>Журнал послерейсового медецинского осмотра (100 страниц)</v>
          </cell>
        </row>
        <row r="21">
          <cell r="B21" t="str">
            <v>Журнал контроля тех-го состояния при выпуске и возвращении автомобиля (100стр)</v>
          </cell>
        </row>
        <row r="22">
          <cell r="B22" t="str">
            <v>Карточка учета автопокрышек</v>
          </cell>
        </row>
        <row r="23">
          <cell r="B23" t="str">
            <v>Карточка работы автомобиля</v>
          </cell>
        </row>
        <row r="24">
          <cell r="B24" t="str">
            <v>Журнал регистации путевых листов</v>
          </cell>
        </row>
        <row r="25">
          <cell r="B25" t="str">
            <v>Карточка чета материалов</v>
          </cell>
        </row>
        <row r="26">
          <cell r="B26" t="str">
            <v>Лимитная карта на отпуск зап частей</v>
          </cell>
        </row>
        <row r="27">
          <cell r="B27" t="str">
            <v>Таблица учета давления газа на ГРС</v>
          </cell>
        </row>
        <row r="28">
          <cell r="B28" t="str">
            <v>Технический акт на аварию (замена бланка)</v>
          </cell>
        </row>
        <row r="29">
          <cell r="B29" t="str">
            <v>Акт передачи незаконченных аварийных работ</v>
          </cell>
        </row>
        <row r="30">
          <cell r="B30" t="str">
            <v>Журнал регистрации аварийных заявок (100листов)</v>
          </cell>
        </row>
        <row r="31">
          <cell r="B31" t="str">
            <v xml:space="preserve">акт-наряд на отключение газоиспользующего оборудования жилых зданий </v>
          </cell>
        </row>
        <row r="32">
          <cell r="B32" t="str">
            <v>Договор о тех обслуживании</v>
          </cell>
        </row>
        <row r="33">
          <cell r="B33" t="str">
            <v>Опись</v>
          </cell>
        </row>
        <row r="34">
          <cell r="B34" t="str">
            <v>акт приемки законченного строительстом объекта газораспределительной системы</v>
          </cell>
        </row>
        <row r="35">
          <cell r="B35" t="str">
            <v>Уведомление на приобретение зап частей</v>
          </cell>
        </row>
        <row r="36">
          <cell r="B36" t="str">
            <v>карта-задание</v>
          </cell>
        </row>
        <row r="37">
          <cell r="B37" t="str">
            <v>Уведомление на замену газ. Оборудования</v>
          </cell>
        </row>
        <row r="38">
          <cell r="B38" t="str">
            <v>Уведомление на устраниение замечаний</v>
          </cell>
        </row>
        <row r="39">
          <cell r="B39" t="str">
            <v>акт приостановления подачи газа</v>
          </cell>
        </row>
        <row r="40">
          <cell r="B40" t="str">
            <v>Наряд-допуск на производство газоопасных работ в газовом хозяйстве</v>
          </cell>
        </row>
        <row r="41">
          <cell r="B41" t="str">
            <v>Инструкция-памятка для населения по профилактики отравления угарным газом</v>
          </cell>
        </row>
        <row r="42">
          <cell r="B42" t="str">
            <v>Инструкция по безопасному  использованию гза при удовлетворении коммунальо-бытовых нужд</v>
          </cell>
        </row>
        <row r="43">
          <cell r="B43" t="str">
            <v>Уведомление на опломбировку счетчика</v>
          </cell>
        </row>
        <row r="44">
          <cell r="B44" t="str">
            <v>книга-квитанций трехцветная (25 номеров)</v>
          </cell>
        </row>
        <row r="45">
          <cell r="B45" t="str">
            <v>Флаер на газовое оборудование (самоклейка)</v>
          </cell>
        </row>
        <row r="46">
          <cell r="B46" t="str">
            <v>Эксплуатационный журнал УКЗ (по 50 листов)</v>
          </cell>
        </row>
        <row r="47">
          <cell r="B47" t="str">
            <v xml:space="preserve">Журнал по охране труда </v>
          </cell>
        </row>
        <row r="48">
          <cell r="B48" t="str">
            <v>Журнал регистрации  договоров</v>
          </cell>
        </row>
        <row r="49">
          <cell r="B49" t="str">
            <v>Удостоверение</v>
          </cell>
        </row>
        <row r="50">
          <cell r="B50" t="str">
            <v>Трудовая книжка</v>
          </cell>
        </row>
        <row r="51">
          <cell r="B51" t="str">
            <v>Анкета работника</v>
          </cell>
        </row>
        <row r="52">
          <cell r="B52" t="str">
            <v>Личный листок по учету кадров</v>
          </cell>
        </row>
        <row r="53">
          <cell r="B53" t="str">
            <v xml:space="preserve">Личная карточка работника </v>
          </cell>
        </row>
      </sheetData>
      <sheetData sheetId="19">
        <row r="2">
          <cell r="B2" t="str">
            <v>Арматура 6,5 А1 L=6,05 м</v>
          </cell>
        </row>
        <row r="3">
          <cell r="B3" t="str">
            <v>Арматура d 10 мм</v>
          </cell>
        </row>
        <row r="4">
          <cell r="B4" t="str">
            <v>Арматура d 12 мм</v>
          </cell>
        </row>
        <row r="5">
          <cell r="B5" t="str">
            <v>Арматура d 14 мм</v>
          </cell>
        </row>
        <row r="6">
          <cell r="B6" t="str">
            <v>Арматура d 16 мм</v>
          </cell>
        </row>
        <row r="7">
          <cell r="B7" t="str">
            <v>Арматура d 20 мм</v>
          </cell>
        </row>
        <row r="8">
          <cell r="B8" t="str">
            <v>Арматура d 8 мм</v>
          </cell>
        </row>
        <row r="9">
          <cell r="B9" t="str">
            <v>Асбокартон 4 мм (1*0,8 м)</v>
          </cell>
        </row>
        <row r="10">
          <cell r="B10" t="str">
            <v>Ацетилен</v>
          </cell>
        </row>
        <row r="11">
          <cell r="B11" t="str">
            <v xml:space="preserve">Аэрозоль от клещей </v>
          </cell>
        </row>
        <row r="12">
          <cell r="B12" t="str">
            <v>Бензин АИ-92</v>
          </cell>
        </row>
        <row r="13">
          <cell r="B13" t="str">
            <v>Бензин АИ-95</v>
          </cell>
        </row>
        <row r="14">
          <cell r="B14" t="str">
            <v>Бинт Мартенса</v>
          </cell>
        </row>
        <row r="15">
          <cell r="B15" t="str">
            <v xml:space="preserve">Битумная мастика </v>
          </cell>
        </row>
        <row r="16">
          <cell r="B16" t="str">
            <v>Блок аккумуляторов для ЭКО</v>
          </cell>
        </row>
        <row r="17">
          <cell r="B17" t="str">
            <v>Блок датчика ЭКО</v>
          </cell>
        </row>
        <row r="18">
          <cell r="B18" t="str">
            <v>Болт d 10 мм L 70 мм</v>
          </cell>
        </row>
        <row r="19">
          <cell r="B19" t="str">
            <v>Болт d 12 мм L 75 мм</v>
          </cell>
        </row>
        <row r="20">
          <cell r="B20" t="str">
            <v>Болт d 12 мм L 90 мм</v>
          </cell>
        </row>
        <row r="21">
          <cell r="B21" t="str">
            <v>Болт d 14 мм L 90 мм</v>
          </cell>
        </row>
        <row r="22">
          <cell r="B22" t="str">
            <v>Болт d 16 мм L 70</v>
          </cell>
        </row>
        <row r="23">
          <cell r="B23" t="str">
            <v>Болт d 16 мм L 90 мм</v>
          </cell>
        </row>
        <row r="24">
          <cell r="B24" t="str">
            <v>Болт d 18 мм L 110 мм</v>
          </cell>
        </row>
        <row r="25">
          <cell r="B25" t="str">
            <v>Болт d 18 мм L 120 мм с полной резьбой</v>
          </cell>
        </row>
        <row r="26">
          <cell r="B26" t="str">
            <v>Болт d 20 мм L 100 мм с полной резьбой</v>
          </cell>
        </row>
        <row r="27">
          <cell r="B27" t="str">
            <v>Болт d 20 мм L 120 мм с полной резьбой</v>
          </cell>
        </row>
        <row r="28">
          <cell r="B28" t="str">
            <v>Болт d 24 мм L 100 мм с полной резьбой</v>
          </cell>
        </row>
        <row r="29">
          <cell r="B29" t="str">
            <v>Болт d 24 мм L 120 мм с полной резьбой</v>
          </cell>
        </row>
        <row r="30">
          <cell r="B30" t="str">
            <v>Боченок 1/2" нар.х60 мм</v>
          </cell>
        </row>
        <row r="31">
          <cell r="B31" t="str">
            <v>БСУ Блок Сигнализации и Управления</v>
          </cell>
        </row>
        <row r="32">
          <cell r="B32" t="str">
            <v>Вода дистилированая л</v>
          </cell>
        </row>
        <row r="33">
          <cell r="B33" t="str">
            <v>Вставка антивибрационная д-40 мм</v>
          </cell>
        </row>
        <row r="34">
          <cell r="B34" t="str">
            <v>Газ жидкий литр</v>
          </cell>
        </row>
        <row r="35">
          <cell r="B35" t="str">
            <v>Газорегуляторный пункт ГРПН-300 с РДУ-32/10 ("Газпроммаш")</v>
          </cell>
        </row>
        <row r="36">
          <cell r="B36" t="str">
            <v>Газорегуляторный пункт ГРПН-300-01 с 2РДУ-32/10 ("Газпроммаш")</v>
          </cell>
        </row>
        <row r="37">
          <cell r="B37" t="str">
            <v>Газорегуляторный пункт ГРПШ 10 с РДГК-10 (ЭПО"Сигнал")</v>
          </cell>
        </row>
        <row r="38">
          <cell r="B38" t="str">
            <v>Газорегуляторный пункт ГРПШ 10-МС с РДГК-10М (ЭПО"Сигнал")</v>
          </cell>
        </row>
        <row r="39">
          <cell r="B39" t="str">
            <v>Газорегуляторный пункт ГРПШ-01-1У1 (с регуляторами типа РДНК)(исп.компакт)(ЭПО"Сигнал")</v>
          </cell>
        </row>
        <row r="40">
          <cell r="B40" t="str">
            <v>Газорегуляторный пункт ГРПШ-01-1У1 (с регуляторами типа РДНК)(исп.стандарт)(ЭПО"Сигнал")</v>
          </cell>
        </row>
        <row r="41">
          <cell r="B41" t="str">
            <v>Газорегуляторный пункт ГРПШ-02-2У1 (с регуляторами типа РДНК)(исп.компакт)(ЭПО"Сигнал")</v>
          </cell>
        </row>
        <row r="42">
          <cell r="B42" t="str">
            <v>Газорегуляторный пункт ГРПШ-02-2У1 (с регуляторами типа РДНК)(исп.стандарт)(ЭПО"Сигнал")</v>
          </cell>
        </row>
        <row r="43">
          <cell r="B43" t="str">
            <v>Газорегуляторный пункт ГРПШ-02-2У1 б/о (на базе Venio B-H-10)</v>
          </cell>
        </row>
        <row r="44">
          <cell r="B44" t="str">
            <v>Газорегуляторный пункт ГРПШ-03БМ-1У1 (с регуляторами типа РДСК)(исп.компакт)(ЭПО"Сигнал")</v>
          </cell>
        </row>
        <row r="45">
          <cell r="B45" t="str">
            <v>Газорегуляторный пункт ГРПШ-03БМ-1У1 (с регуляторами типа РДСК)(исп.стандарт)(ЭПО"Сигнал")</v>
          </cell>
        </row>
        <row r="46">
          <cell r="B46" t="str">
            <v>Газорегуляторный пункт ГРПШ-03БМ-2У1 (с регуляторами типа РДСК)(исп.компакт)(ЭПО"Сигнал")</v>
          </cell>
        </row>
        <row r="47">
          <cell r="B47" t="str">
            <v>Газорегуляторный пункт ГРПШ-03БМ-2У1 (с регуляторами типа РДСК)(исп.стандарт)(ЭПО"Сигнал")</v>
          </cell>
        </row>
        <row r="48">
          <cell r="B48" t="str">
            <v>Газорегуляторный пункт ГРПШ-04-2У1 (с регуляторами типа РДНК)(исп.компакт)(ЭПО"Сигнал")</v>
          </cell>
        </row>
        <row r="49">
          <cell r="B49" t="str">
            <v>Газорегуляторный пункт ГРПШ-04-2У1 (с регуляторами типа РДНК)(исп.стандарт)(ЭПО"Сигнал")</v>
          </cell>
        </row>
        <row r="50">
          <cell r="B50" t="str">
            <v>Газорегуляторный пункт ГРПШ-05-1У1 (с регуляторами типа РДНК)(исп.компакт)(ЭПО"Сигнал")</v>
          </cell>
        </row>
        <row r="51">
          <cell r="B51" t="str">
            <v>Газорегуляторный пункт ГРПШ-05-1У1 (с регуляторами типа РДНК)(исп.стандарт)(ЭПО"Сигнал")</v>
          </cell>
        </row>
        <row r="52">
          <cell r="B52" t="str">
            <v>Газорегуляторный пункт ГРПШ-05-2У1 (с регуляторами типа РДНК)(исп.компакт)(ЭПО"Сигнал")</v>
          </cell>
        </row>
        <row r="53">
          <cell r="B53" t="str">
            <v>Газорегуляторный пункт ГРПШ-05-2У1 (с регуляторами типа РДНК)(исп.стандарт)(ЭПО"Сигнал")</v>
          </cell>
        </row>
        <row r="54">
          <cell r="B54" t="str">
            <v>Газорегуляторный пункт ГРПШ-07-1У1 (с регуляторами типа РДНК)(исп.компакт)(ЭПО"Сигнал")</v>
          </cell>
        </row>
        <row r="55">
          <cell r="B55" t="str">
            <v>Газорегуляторный пункт ГРПШ-07-1У1 (с регуляторами типа РДНК)(исп.стандарт)(ЭПО"Сигнал")</v>
          </cell>
        </row>
        <row r="56">
          <cell r="B56" t="str">
            <v>Газорегуляторный пункт ГРПШ-07-2У1 (с регуляторами типа РДНК)(исп.компакт)(ЭПО"Сигнал")</v>
          </cell>
        </row>
        <row r="57">
          <cell r="B57" t="str">
            <v>Газорегуляторный пункт ГРПШ-07-2У1 (с регуляторами типа РДНК)(исп.стандарт)(ЭПО"Сигнал")</v>
          </cell>
        </row>
        <row r="58">
          <cell r="B58" t="str">
            <v>Газорегуляторный пункт ГРПШ-13-1ВУ1 (с регуляторами типа РДГ)(исп.компакт)(ЭПО"Сигнал")</v>
          </cell>
        </row>
        <row r="59">
          <cell r="B59" t="str">
            <v>Газорегуляторный пункт ГРПШ-13-1ВУ1 (с регуляторами типа РДГ)(исп.стандарт)(ЭПО"Сигнал")</v>
          </cell>
        </row>
        <row r="60">
          <cell r="B60" t="str">
            <v>Газорегуляторный пункт ГРПШ-13-1НУ1 (с регуляторами типа РДГ)(исп.компакт)(ЭПО"Сигнал")</v>
          </cell>
        </row>
        <row r="61">
          <cell r="B61" t="str">
            <v>Газорегуляторный пункт ГРПШ-13-1НУ1 (с регуляторами типа РДГ)(исп.стандарт)(ЭПО"Сигнал")</v>
          </cell>
        </row>
        <row r="62">
          <cell r="B62" t="str">
            <v>Газорегуляторный пункт ГРПШ-13-2ВУ1 (с регуляторами типа РДГ)(исп.компакт)(ЭПО"Сигнал")</v>
          </cell>
        </row>
        <row r="63">
          <cell r="B63" t="str">
            <v>Газорегуляторный пункт ГРПШ-13-2ВУ1 (с регуляторами типа РДГ)(исп.стандарт)(ЭПО"Сигнал")</v>
          </cell>
        </row>
        <row r="64">
          <cell r="B64" t="str">
            <v>Газорегуляторный пункт ГРПШ-13-2НУ1 (с регуляторами типа РДГ)(исп.компакт)(ЭПО"Сигнал")</v>
          </cell>
        </row>
        <row r="65">
          <cell r="B65" t="str">
            <v>Газорегуляторный пункт ГРПШ-13-2НУ1 (с регуляторами типа РДГ)(исп.стандарт)(ЭПО"Сигнал")</v>
          </cell>
        </row>
        <row r="66">
          <cell r="B66" t="str">
            <v>Газорегуляторный пункт ГРПШ-15-1ВУ1 (с регуляторами типа РДГ)(исп.компакт)(ЭПО"Сигнал")</v>
          </cell>
        </row>
        <row r="67">
          <cell r="B67" t="str">
            <v>Газорегуляторный пункт ГРПШ-15-1ВУ1 (с регуляторами типа РДГ)(исп.стандарт)(ЭПО"Сигнал")</v>
          </cell>
        </row>
        <row r="68">
          <cell r="B68" t="str">
            <v>Газорегуляторный пункт ГРПШ-15-1НУ1 (с регуляторами типа РДГ)(исп.компакт)(ЭПО"Сигнал")</v>
          </cell>
        </row>
        <row r="69">
          <cell r="B69" t="str">
            <v>Газорегуляторный пункт ГРПШ-15-1НУ1 (с регуляторами типа РДГ)(исп.стандарт)(ЭПО"Сигнал")</v>
          </cell>
        </row>
        <row r="70">
          <cell r="B70" t="str">
            <v>Газорегуляторный пункт ГРПШ-15-2ВУ1 (с регуляторами типа РДГ)(исп.компакт)(ЭПО"Сигнал")</v>
          </cell>
        </row>
        <row r="71">
          <cell r="B71" t="str">
            <v>Газорегуляторный пункт ГРПШ-15-2ВУ1 (с регуляторами типа РДГ)(исп.стандарт)(ЭПО"Сигнал")</v>
          </cell>
        </row>
        <row r="72">
          <cell r="B72" t="str">
            <v>Газорегуляторный пункт ГРПШ-15-2НУ1 (с регуляторами типа РДГ)(исп.компакт)(ЭПО"Сигнал")</v>
          </cell>
        </row>
        <row r="73">
          <cell r="B73" t="str">
            <v>Газорегуляторный пункт ГРПШ-15-2НУ1 (с регуляторами типа РДГ)(исп.стандарт)(ЭПО"Сигнал")</v>
          </cell>
        </row>
        <row r="74">
          <cell r="B74" t="str">
            <v>Газорегуляторный пункт ГРПШ-2а-01-2Н с 2РДНК-50/1000 ("Газпроммаш")</v>
          </cell>
        </row>
        <row r="75">
          <cell r="B75" t="str">
            <v>Газорегуляторный пункт ГРПШ-2а-2Н с 2РДНК-50/400 ("Газпроммаш")</v>
          </cell>
        </row>
        <row r="76">
          <cell r="B76" t="str">
            <v>Газорегуляторный пункт ГРПШ-400-У1 (с регуляторами типа РДНК)(исп.компакт)(ЭПО"Сигнал")</v>
          </cell>
        </row>
        <row r="77">
          <cell r="B77" t="str">
            <v>Газорегуляторный пункт ГРПШ-400-У1 (с регуляторами типа РДНК)(исп.стандарт)(ЭПО"Сигнал")</v>
          </cell>
        </row>
        <row r="78">
          <cell r="B78" t="str">
            <v>Гайка d 10 мм</v>
          </cell>
        </row>
        <row r="79">
          <cell r="B79" t="str">
            <v>Гайка d 12 мм</v>
          </cell>
        </row>
        <row r="80">
          <cell r="B80" t="str">
            <v>Гайка d 14 мм</v>
          </cell>
        </row>
        <row r="81">
          <cell r="B81" t="str">
            <v>Гайка d 16 мм</v>
          </cell>
        </row>
        <row r="82">
          <cell r="B82" t="str">
            <v>Гайка d 18 мм</v>
          </cell>
        </row>
        <row r="83">
          <cell r="B83" t="str">
            <v>Гайка d 20 мм</v>
          </cell>
        </row>
        <row r="84">
          <cell r="B84" t="str">
            <v xml:space="preserve">Гайка d 24 </v>
          </cell>
        </row>
        <row r="85">
          <cell r="B85" t="str">
            <v>Гайка d 6 мм</v>
          </cell>
        </row>
        <row r="86">
          <cell r="B86" t="str">
            <v>Гайка d 8 мм</v>
          </cell>
        </row>
        <row r="87">
          <cell r="B87" t="str">
            <v>Герметик силикон "KIM TEC" (310мл)</v>
          </cell>
        </row>
        <row r="88">
          <cell r="B88" t="str">
            <v>Гильза GL-70 алюминиевая</v>
          </cell>
        </row>
        <row r="89">
          <cell r="B89" t="str">
            <v>Гильза GL-70 медная</v>
          </cell>
        </row>
        <row r="90">
          <cell r="B90" t="str">
            <v>Дифманометр ДСП 80 (Раско)</v>
          </cell>
        </row>
        <row r="91">
          <cell r="B91" t="str">
            <v>Дюбель-гвоздь 6*60</v>
          </cell>
        </row>
        <row r="92">
          <cell r="B92" t="str">
            <v>Заглушка Д 15</v>
          </cell>
        </row>
        <row r="93">
          <cell r="B93" t="str">
            <v>Заглушка Д 15 вр</v>
          </cell>
        </row>
        <row r="94">
          <cell r="B94" t="str">
            <v>Заглушка Д 15 нр</v>
          </cell>
        </row>
        <row r="95">
          <cell r="B95" t="str">
            <v>Заглушка Д 20</v>
          </cell>
        </row>
        <row r="96">
          <cell r="B96" t="str">
            <v>Заглушка Д 20 вр</v>
          </cell>
        </row>
        <row r="97">
          <cell r="B97" t="str">
            <v>Заглушка Д 20 нр</v>
          </cell>
        </row>
        <row r="98">
          <cell r="B98" t="str">
            <v>Заглушка Д 25</v>
          </cell>
        </row>
        <row r="99">
          <cell r="B99" t="str">
            <v>Заглушка Д 25 вр</v>
          </cell>
        </row>
        <row r="100">
          <cell r="B100" t="str">
            <v>Заглушка Д 25 нр</v>
          </cell>
        </row>
        <row r="101">
          <cell r="B101" t="str">
            <v>Заглушка Д 32</v>
          </cell>
        </row>
        <row r="102">
          <cell r="B102" t="str">
            <v>Заглушка Д 32 вр</v>
          </cell>
        </row>
        <row r="103">
          <cell r="B103" t="str">
            <v>Заглушка Д 32 нр</v>
          </cell>
        </row>
        <row r="104">
          <cell r="B104" t="str">
            <v>Заглушка Д 40</v>
          </cell>
        </row>
        <row r="105">
          <cell r="B105" t="str">
            <v>Заглушка Д 40 вр</v>
          </cell>
        </row>
        <row r="106">
          <cell r="B106" t="str">
            <v>Заглушка Д 40 нр</v>
          </cell>
        </row>
        <row r="107">
          <cell r="B107" t="str">
            <v>Заглушка Д 50</v>
          </cell>
        </row>
        <row r="108">
          <cell r="B108" t="str">
            <v>Заглушка Д 50 вр</v>
          </cell>
        </row>
        <row r="109">
          <cell r="B109" t="str">
            <v>Заглушка Д 50 нр</v>
          </cell>
        </row>
        <row r="110">
          <cell r="B110" t="str">
            <v>Заглушка ПЭ д 110</v>
          </cell>
        </row>
        <row r="111">
          <cell r="B111" t="str">
            <v>Заглушка ПЭ д 160</v>
          </cell>
        </row>
        <row r="112">
          <cell r="B112" t="str">
            <v>Заглушка ПЭ д 225</v>
          </cell>
        </row>
        <row r="113">
          <cell r="B113" t="str">
            <v>Заглушка ПЭ д 32</v>
          </cell>
        </row>
        <row r="114">
          <cell r="B114" t="str">
            <v>Заглушка ПЭ д 63</v>
          </cell>
        </row>
        <row r="115">
          <cell r="B115" t="str">
            <v>Заглушка ПЭ д 90</v>
          </cell>
        </row>
        <row r="116">
          <cell r="B116" t="str">
            <v>Заглушка сферическая 108</v>
          </cell>
        </row>
        <row r="117">
          <cell r="B117" t="str">
            <v>Заглушка сферическая 133</v>
          </cell>
        </row>
        <row r="118">
          <cell r="B118" t="str">
            <v>Заглушка сферическая 159</v>
          </cell>
        </row>
        <row r="119">
          <cell r="B119" t="str">
            <v>Заглушка сферическая 219</v>
          </cell>
        </row>
        <row r="120">
          <cell r="B120" t="str">
            <v>Заглушка сферическая 32 (25)</v>
          </cell>
        </row>
        <row r="121">
          <cell r="B121" t="str">
            <v>Заглушка сферическая 45 (32)</v>
          </cell>
        </row>
        <row r="122">
          <cell r="B122" t="str">
            <v>Заглушка сферическая 57 (50)</v>
          </cell>
        </row>
        <row r="123">
          <cell r="B123" t="str">
            <v xml:space="preserve">Заглушка сферическая 76 </v>
          </cell>
        </row>
        <row r="124">
          <cell r="B124" t="str">
            <v>Заглушка сферическая 89</v>
          </cell>
        </row>
        <row r="125">
          <cell r="B125" t="str">
            <v>Задвижка 31ч6бр Д50</v>
          </cell>
        </row>
        <row r="126">
          <cell r="B126" t="str">
            <v>Задвижка 31ч6бр Д80</v>
          </cell>
        </row>
        <row r="127">
          <cell r="B127" t="str">
            <v>Задвижка d-100 мм</v>
          </cell>
        </row>
        <row r="128">
          <cell r="B128" t="str">
            <v>Задвижка d-50 мм</v>
          </cell>
        </row>
        <row r="129">
          <cell r="B129" t="str">
            <v>Замок навесной</v>
          </cell>
        </row>
        <row r="130">
          <cell r="B130" t="str">
            <v>Знак электробезопасности шт</v>
          </cell>
        </row>
        <row r="131">
          <cell r="B131" t="str">
            <v>Известь кг</v>
          </cell>
        </row>
        <row r="132">
          <cell r="B132" t="str">
            <v>Изолента  ПВХ 20м ИЭК шт</v>
          </cell>
        </row>
        <row r="133">
          <cell r="B133" t="str">
            <v>Изолента х/б</v>
          </cell>
        </row>
        <row r="134">
          <cell r="B134" t="str">
            <v>Каболка</v>
          </cell>
        </row>
        <row r="135">
          <cell r="B135" t="str">
            <v xml:space="preserve">Калитка СТАНДАРТ/ОРИГИНАЛ 1,53*1 </v>
          </cell>
        </row>
        <row r="136">
          <cell r="B136" t="str">
            <v>Канифоль кг</v>
          </cell>
        </row>
        <row r="137">
          <cell r="B137" t="str">
            <v>Карбид</v>
          </cell>
        </row>
        <row r="138">
          <cell r="B138" t="str">
            <v>Керосин  л</v>
          </cell>
        </row>
        <row r="139">
          <cell r="B139" t="str">
            <v>Кислород</v>
          </cell>
        </row>
        <row r="140">
          <cell r="B140" t="str">
            <v>Кислота паяльная 30 мм</v>
          </cell>
        </row>
        <row r="141">
          <cell r="B141" t="str">
            <v xml:space="preserve">Клапан запорный газовый электромагнитный КЗГЭМ DN 100 </v>
          </cell>
        </row>
        <row r="142">
          <cell r="B142" t="str">
            <v xml:space="preserve">Клапан запорный газовый электромагнитный КЗГЭМ DN 150 </v>
          </cell>
        </row>
        <row r="143">
          <cell r="B143" t="str">
            <v xml:space="preserve">Клапан запорный газовый электромагнитный КЗГЭМ DN 25 </v>
          </cell>
        </row>
        <row r="144">
          <cell r="B144" t="str">
            <v xml:space="preserve">Клапан запорный газовый электромагнитный КЗГЭМ DN 32 </v>
          </cell>
        </row>
        <row r="145">
          <cell r="B145" t="str">
            <v xml:space="preserve">Клапан запорный газовый электромагнитный КЗГЭМ DN 40  </v>
          </cell>
        </row>
        <row r="146">
          <cell r="B146" t="str">
            <v xml:space="preserve">Клапан запорный газовый электромагнитный КЗГЭМ DN 50  </v>
          </cell>
        </row>
        <row r="147">
          <cell r="B147" t="str">
            <v xml:space="preserve">Клапан запорный газовый электромагнитный КЗГЭМ DN 65  </v>
          </cell>
        </row>
        <row r="148">
          <cell r="B148" t="str">
            <v xml:space="preserve">Клапан запорный газовый электромагнитный КЗГЭМ DN 80 </v>
          </cell>
        </row>
        <row r="149">
          <cell r="B149" t="str">
            <v xml:space="preserve">Клапан запорный с электромагнитным управлением газовый КЗЭУГ-15  </v>
          </cell>
        </row>
        <row r="150">
          <cell r="B150" t="str">
            <v>Клапан запорный с электромагнитным управлением газовый КЗЭУГ-20</v>
          </cell>
        </row>
        <row r="151">
          <cell r="B151" t="str">
            <v xml:space="preserve">Клапан запорный с электромагнитным управлением газовый КЗЭУГ-25 </v>
          </cell>
        </row>
        <row r="152">
          <cell r="B152" t="str">
            <v xml:space="preserve">Клапан запорный с электромагнитным управлением газовый КЗЭУГ-32  </v>
          </cell>
        </row>
        <row r="153">
          <cell r="B153" t="str">
            <v>Клапан КТЗ d 100 мм (фланцевый)</v>
          </cell>
        </row>
        <row r="154">
          <cell r="B154" t="str">
            <v>Клапан КТЗ d 15 мм (муфтовый)</v>
          </cell>
        </row>
        <row r="155">
          <cell r="B155" t="str">
            <v>Клапан КТЗ d 150 мм (фланцевый)</v>
          </cell>
        </row>
        <row r="156">
          <cell r="B156" t="str">
            <v>Клапан КТЗ d 20 мм (муфтовый)</v>
          </cell>
        </row>
        <row r="157">
          <cell r="B157" t="str">
            <v>Клапан КТЗ d 25 мм (муфтовый)</v>
          </cell>
        </row>
        <row r="158">
          <cell r="B158" t="str">
            <v>Клапан КТЗ d 32 мм (муфтовый)</v>
          </cell>
        </row>
        <row r="159">
          <cell r="B159" t="str">
            <v>Клапан КТЗ d 40 мм (муфтовый)</v>
          </cell>
        </row>
        <row r="160">
          <cell r="B160" t="str">
            <v>Клапан КТЗ d 50 мм (муфтовый)</v>
          </cell>
        </row>
        <row r="161">
          <cell r="B161" t="str">
            <v>Клапан КТЗ d 50 мм (фланцевый)</v>
          </cell>
        </row>
        <row r="162">
          <cell r="B162" t="str">
            <v>Клапан КТЗ d 65 мм (фланцевый)</v>
          </cell>
        </row>
        <row r="163">
          <cell r="B163" t="str">
            <v>Клапан КТЗ d 80 мм (фланцевый)</v>
          </cell>
        </row>
        <row r="164">
          <cell r="B164" t="str">
            <v>Клапан предохранительный запорный КПЗ-200</v>
          </cell>
        </row>
        <row r="165">
          <cell r="B165" t="str">
            <v>Клапан предохранительный запорный ПЗК-100н</v>
          </cell>
        </row>
        <row r="166">
          <cell r="B166" t="str">
            <v>Клапан предохранительный запорный ПЗК-200в</v>
          </cell>
        </row>
        <row r="167">
          <cell r="B167" t="str">
            <v>Клапан предохранительный запорный ПЗК-200н</v>
          </cell>
        </row>
        <row r="168">
          <cell r="B168" t="str">
            <v>Клапан предохранительный сбросной ПСК-50П-Н/20</v>
          </cell>
        </row>
        <row r="169">
          <cell r="B169" t="str">
            <v>Клапан электромагнитный газовый КЭМГ 15</v>
          </cell>
        </row>
        <row r="170">
          <cell r="B170" t="str">
            <v>Клапан электромагнитный газовый КЭМГ 20</v>
          </cell>
        </row>
        <row r="171">
          <cell r="B171" t="str">
            <v>Клапан электромагнитный газовый КЭМГ 25</v>
          </cell>
        </row>
        <row r="172">
          <cell r="B172" t="str">
            <v>Ковер газовый чугунный большой</v>
          </cell>
        </row>
        <row r="173">
          <cell r="B173" t="str">
            <v>Ковер газовый чугунный малый</v>
          </cell>
        </row>
        <row r="174">
          <cell r="B174" t="str">
            <v>Кольцо резиновое 030*038-46 ГОСТ 9833-73</v>
          </cell>
        </row>
        <row r="175">
          <cell r="B175" t="str">
            <v>Комплект адаптеров Ду-20 сварка</v>
          </cell>
        </row>
        <row r="176">
          <cell r="B176" t="str">
            <v>Комплект адаптеров Ду-25 сварка</v>
          </cell>
        </row>
        <row r="177">
          <cell r="B177" t="str">
            <v>Комплект адаптеров Ду-32</v>
          </cell>
        </row>
        <row r="178">
          <cell r="B178" t="str">
            <v>Комплект адаптеров Ду-40</v>
          </cell>
        </row>
        <row r="179">
          <cell r="B179" t="str">
            <v>Комплект адаптеров Ду-50</v>
          </cell>
        </row>
        <row r="180">
          <cell r="B180" t="str">
            <v>Комплект контроля загазованности СИКЗ+БУГ</v>
          </cell>
        </row>
        <row r="181">
          <cell r="B181" t="str">
            <v>Комплект контроля загазованности СИКЗ+БУГ-15</v>
          </cell>
        </row>
        <row r="182">
          <cell r="B182" t="str">
            <v>Комплект контроля загазованности СИКЗ+БУГ-20</v>
          </cell>
        </row>
        <row r="183">
          <cell r="B183" t="str">
            <v>Комплект контроля загазованности СИКЗ+БУГ-25</v>
          </cell>
        </row>
        <row r="184">
          <cell r="B184" t="str">
            <v>Комплект контроля загазованности СИКЗ+БУГ-32</v>
          </cell>
        </row>
        <row r="185">
          <cell r="B185" t="str">
            <v>Комплект крепления ОРИГИНАЛ/СТАНДАРТ оц+RAL</v>
          </cell>
        </row>
        <row r="186">
          <cell r="B186" t="str">
            <v>Контргайка d 15 мм</v>
          </cell>
        </row>
        <row r="187">
          <cell r="B187" t="str">
            <v>Контргайка d 20 мм</v>
          </cell>
        </row>
        <row r="188">
          <cell r="B188" t="str">
            <v>Контргайка d 25 мм</v>
          </cell>
        </row>
        <row r="189">
          <cell r="B189" t="str">
            <v>Контргайка d 32 мм</v>
          </cell>
        </row>
        <row r="190">
          <cell r="B190" t="str">
            <v>Контргайка d 40 мм</v>
          </cell>
        </row>
        <row r="191">
          <cell r="B191" t="str">
            <v>Контргайка d 50 мм</v>
          </cell>
        </row>
        <row r="192">
          <cell r="B192" t="str">
            <v>Корпус для счетчика газа G4</v>
          </cell>
        </row>
        <row r="193">
          <cell r="B193" t="str">
            <v>Корпус для счетчика газа G6</v>
          </cell>
        </row>
        <row r="194">
          <cell r="B194" t="str">
            <v>Котел  "Лемакс"  Премиум 7,5 отопит.водогр.</v>
          </cell>
        </row>
        <row r="195">
          <cell r="B195" t="str">
            <v>Котел напольный со стальным теплообменниеом  Волк 12 КSO</v>
          </cell>
        </row>
        <row r="196">
          <cell r="B196" t="str">
            <v>Кран 3-х ходовой для манометров</v>
          </cell>
        </row>
        <row r="197">
          <cell r="B197" t="str">
            <v>Кран газовый 11б27п Ду 15 г/г</v>
          </cell>
        </row>
        <row r="198">
          <cell r="B198" t="str">
            <v>Кран газовый 11б27п Ду 15 г/ш</v>
          </cell>
        </row>
        <row r="199">
          <cell r="B199" t="str">
            <v>Кран газовый 11б27п Ду 20 г/г</v>
          </cell>
        </row>
        <row r="200">
          <cell r="B200" t="str">
            <v>Кран газовый 11б27п Ду 20 г/ш</v>
          </cell>
        </row>
        <row r="201">
          <cell r="B201" t="str">
            <v>Кран газовый 11б27п Ду 25 г/г</v>
          </cell>
        </row>
        <row r="202">
          <cell r="B202" t="str">
            <v>Кран газовый 11б27п Ду 25 г/ш</v>
          </cell>
        </row>
        <row r="203">
          <cell r="B203" t="str">
            <v>Кран газовый 11б27п Ду 32 г/г</v>
          </cell>
        </row>
        <row r="204">
          <cell r="B204" t="str">
            <v>Кран газовый 11б27п Ду 40 г/г</v>
          </cell>
        </row>
        <row r="205">
          <cell r="B205" t="str">
            <v>Кран газовый 11б27п Ду 50 г/г</v>
          </cell>
        </row>
        <row r="206">
          <cell r="B206" t="str">
            <v>Кран газовый под приварку КШЦП Ду 100 РУ 25</v>
          </cell>
        </row>
        <row r="207">
          <cell r="B207" t="str">
            <v>Кран газовый под приварку КШЦП Ду 15 РУ 40</v>
          </cell>
        </row>
        <row r="208">
          <cell r="B208" t="str">
            <v>Кран газовый под приварку КШЦП Ду 150 РУ 25</v>
          </cell>
        </row>
        <row r="209">
          <cell r="B209" t="str">
            <v>Кран газовый под приварку КШЦП Ду 20 РУ 40</v>
          </cell>
        </row>
        <row r="210">
          <cell r="B210" t="str">
            <v>Кран газовый под приварку КШЦП Ду 200 РУ 25</v>
          </cell>
        </row>
        <row r="211">
          <cell r="B211" t="str">
            <v>Кран газовый под приварку КШЦП Ду 25 РУ 40</v>
          </cell>
        </row>
        <row r="212">
          <cell r="B212" t="str">
            <v>Кран газовый под приварку КШЦП Ду 32 РУ 40</v>
          </cell>
        </row>
        <row r="213">
          <cell r="B213" t="str">
            <v>Кран газовый под приварку КШЦП Ду 40 РУ 40</v>
          </cell>
        </row>
        <row r="214">
          <cell r="B214" t="str">
            <v>Кран газовый под приварку КШЦП Ду 50 РУ 40</v>
          </cell>
        </row>
        <row r="215">
          <cell r="B215" t="str">
            <v>Кран газовый под приварку КШЦП Ду 65 РУ 25</v>
          </cell>
        </row>
        <row r="216">
          <cell r="B216" t="str">
            <v>Кран газовый под приварку КШЦП Ду 80 РУ 25</v>
          </cell>
        </row>
        <row r="217">
          <cell r="B217" t="str">
            <v>Кран газовый подземный КШЦП Ду100 Ру25 шток 1,5 м</v>
          </cell>
        </row>
        <row r="218">
          <cell r="B218" t="str">
            <v>Кран газовый подземный КШЦП Ду150 Ру25 шток 1,5 м</v>
          </cell>
        </row>
        <row r="219">
          <cell r="B219" t="str">
            <v>Кран газовый подземный КШЦП Ду200 Ру25 шток 1,5 м</v>
          </cell>
        </row>
        <row r="220">
          <cell r="B220" t="str">
            <v>Кран газовый подземный КШЦП Ду50 Ру40 шток 1,5 м</v>
          </cell>
        </row>
        <row r="221">
          <cell r="B221" t="str">
            <v>Кран газовый подземный КШЦП Ду65 Ру25 шток 1,5 м</v>
          </cell>
        </row>
        <row r="222">
          <cell r="B222" t="str">
            <v>Кран газовый подземный КШЦП Ду80 Ру25 шток 1,5 м</v>
          </cell>
        </row>
        <row r="223">
          <cell r="B223" t="str">
            <v>Кран газовый фланцевый КШЦФ Ду 100 Ру16</v>
          </cell>
        </row>
        <row r="224">
          <cell r="B224" t="str">
            <v>Кран газовый фланцевый КШЦФ Ду 15 Ру40</v>
          </cell>
        </row>
        <row r="225">
          <cell r="B225" t="str">
            <v>Кран газовый фланцевый КШЦФ Ду 150 Ру16</v>
          </cell>
        </row>
        <row r="226">
          <cell r="B226" t="str">
            <v>Кран газовый фланцевый КШЦФ Ду 20 Ру40</v>
          </cell>
        </row>
        <row r="227">
          <cell r="B227" t="str">
            <v>Кран газовый фланцевый КШЦФ Ду 200 Ру16</v>
          </cell>
        </row>
        <row r="228">
          <cell r="B228" t="str">
            <v>Кран газовый фланцевый КШЦФ Ду 25 Ру40</v>
          </cell>
        </row>
        <row r="229">
          <cell r="B229" t="str">
            <v>Кран газовый фланцевый КШЦФ Ду 32 Ру40</v>
          </cell>
        </row>
        <row r="230">
          <cell r="B230" t="str">
            <v>Кран газовый фланцевый КШЦФ Ду 40 Ру40</v>
          </cell>
        </row>
        <row r="231">
          <cell r="B231" t="str">
            <v>Кран газовый фланцевый КШЦФ Ду 50 Ру40</v>
          </cell>
        </row>
        <row r="232">
          <cell r="B232" t="str">
            <v>Кран газовый фланцевый КШЦФ Ду 65 Ру16</v>
          </cell>
        </row>
        <row r="233">
          <cell r="B233" t="str">
            <v>Кран газовый фланцевый КШЦФ Ду 80 Ру16</v>
          </cell>
        </row>
        <row r="234">
          <cell r="B234" t="str">
            <v xml:space="preserve">Кран ПЭ 100 SDR11 d-110 мм </v>
          </cell>
        </row>
        <row r="235">
          <cell r="B235" t="str">
            <v>Кран ПЭ 100 SDR11 d-110 мм c телескопическим удлинителем 1,1-1,7 м</v>
          </cell>
        </row>
        <row r="236">
          <cell r="B236" t="str">
            <v xml:space="preserve">Кран ПЭ 100 SDR11 d-225 мм </v>
          </cell>
        </row>
        <row r="237">
          <cell r="B237" t="str">
            <v xml:space="preserve">Кран ПЭ 100 SDR11 d-32 мм </v>
          </cell>
        </row>
        <row r="238">
          <cell r="B238" t="str">
            <v xml:space="preserve">Кран ПЭ 100 SDR11 d-90 мм </v>
          </cell>
        </row>
        <row r="239">
          <cell r="B239" t="str">
            <v>Кран ПЭ 100 SDR11 Ду 160</v>
          </cell>
        </row>
        <row r="240">
          <cell r="B240" t="str">
            <v>Кран ПЭ 100 SDR11 Ду 160 с телескопическим удлинителем L=1100-1800 мм</v>
          </cell>
        </row>
        <row r="241">
          <cell r="B241" t="str">
            <v>Кран ПЭ 100 SDR11 Ду 63</v>
          </cell>
        </row>
        <row r="242">
          <cell r="B242" t="str">
            <v>Кран ПЭ 100 SDR11 Ду 63 с телескопическим удлинителем L=1100-1800мм</v>
          </cell>
        </row>
        <row r="243">
          <cell r="B243" t="str">
            <v>Краска аэрозоль белая 400 мл</v>
          </cell>
        </row>
        <row r="244">
          <cell r="B244" t="str">
            <v>Краска аэрозоль желтая 400 мл</v>
          </cell>
        </row>
        <row r="245">
          <cell r="B245" t="str">
            <v>Краска аэрозоль красная 400 мл</v>
          </cell>
        </row>
        <row r="246">
          <cell r="B246" t="str">
            <v>Краска аэрозоль черная 400 мл</v>
          </cell>
        </row>
        <row r="247">
          <cell r="B247" t="str">
            <v>Краска маслянная ПФ</v>
          </cell>
        </row>
        <row r="248">
          <cell r="B248" t="str">
            <v>Краска нитро</v>
          </cell>
        </row>
        <row r="249">
          <cell r="B249" t="str">
            <v>Краска ПФ-115 "Престиж" желтая</v>
          </cell>
        </row>
        <row r="250">
          <cell r="B250" t="str">
            <v>Краска ПФ-115 "Престиж" серая</v>
          </cell>
        </row>
        <row r="251">
          <cell r="B251" t="str">
            <v>Краска ПФ-115 "Престиж" черная</v>
          </cell>
        </row>
        <row r="252">
          <cell r="B252" t="str">
            <v>Краска серебрянка кг</v>
          </cell>
        </row>
        <row r="253">
          <cell r="B253" t="str">
            <v>Краска фасадная "Фасад" А01 (фасовка по 16 кг и 23 кг)</v>
          </cell>
        </row>
        <row r="254">
          <cell r="B254" t="str">
            <v>Круг 75 (ст. 35)</v>
          </cell>
        </row>
        <row r="255">
          <cell r="B255" t="str">
            <v>Круги по металлу отрезные d 230</v>
          </cell>
        </row>
        <row r="256">
          <cell r="B256" t="str">
            <v>Лен сантехнический кг</v>
          </cell>
        </row>
        <row r="257">
          <cell r="B257" t="str">
            <v>Лента ПВХ для изоляции</v>
          </cell>
        </row>
        <row r="258">
          <cell r="B258" t="str">
            <v>Лента сигнальная "Огнеопасно газ"</v>
          </cell>
        </row>
        <row r="259">
          <cell r="B259" t="str">
            <v>Лента сигнальная "Огнеопасно газ" с проводом</v>
          </cell>
        </row>
        <row r="260">
          <cell r="B260" t="str">
            <v>Лента фум RPO Factor Thread 15*19*0,25 мм</v>
          </cell>
        </row>
        <row r="261">
          <cell r="B261" t="str">
            <v>Лента Фум 0,1-12-20 м</v>
          </cell>
        </row>
        <row r="262">
          <cell r="B262" t="str">
            <v>Леска на бензокосу</v>
          </cell>
        </row>
        <row r="263">
          <cell r="B263" t="str">
            <v>Лист оцинкованный  0,55мм 1,25х2,5</v>
          </cell>
        </row>
        <row r="264">
          <cell r="B264" t="str">
            <v>Литкор нн</v>
          </cell>
        </row>
        <row r="265">
          <cell r="B265" t="str">
            <v>Льно-волокно (100 гр.)</v>
          </cell>
        </row>
        <row r="266">
          <cell r="B266" t="str">
            <v>Люк тип Т с буквой "В" ГОСТ 3634-99 Кронтиф (чугунный для газового колодца)</v>
          </cell>
        </row>
        <row r="267">
          <cell r="B267" t="str">
            <v>Манометр н/д ДМ-1-60 кл.т 1,5 (0-6кПа)</v>
          </cell>
        </row>
        <row r="268">
          <cell r="B268" t="str">
            <v>Манометр ТМ -510 Р,00 (0-16 кгс/см2) д 100мм, М 20*1,5 кл. 1,5</v>
          </cell>
        </row>
        <row r="269">
          <cell r="B269" t="str">
            <v>Манометр ТМ -510 Р,00 (0-6 кгс/см2) д 100мм, М 20*1,5 кл. 1,5</v>
          </cell>
        </row>
        <row r="270">
          <cell r="B270" t="str">
            <v>Манометр ТМ-520, виборустойчивый с гидрозаполнением от 0 до 6 кг</v>
          </cell>
        </row>
        <row r="271">
          <cell r="B271" t="str">
            <v>Масло shell Morlina oil 1 л</v>
          </cell>
        </row>
        <row r="272">
          <cell r="B272" t="str">
            <v xml:space="preserve">Масло 2х такт.STHL </v>
          </cell>
        </row>
        <row r="273">
          <cell r="B273" t="str">
            <v>МАСЛО Husqvarna МД2 2-такт  л</v>
          </cell>
        </row>
        <row r="274">
          <cell r="B274" t="str">
            <v>Масло для смазки цепи</v>
          </cell>
        </row>
        <row r="275">
          <cell r="B275" t="str">
            <v>Мембрана ПГ-6</v>
          </cell>
        </row>
        <row r="276">
          <cell r="B276" t="str">
            <v xml:space="preserve">Мембрана РДП 200.01.01.02 </v>
          </cell>
        </row>
        <row r="277">
          <cell r="B277" t="str">
            <v>Мембрана РДП 50.01.01.01 (исполнительный механизм Д 330мм)</v>
          </cell>
        </row>
        <row r="278">
          <cell r="B278" t="str">
            <v xml:space="preserve">Мембрана РДП100.01.01.02 </v>
          </cell>
        </row>
        <row r="279">
          <cell r="B279" t="str">
            <v>Муфта d 15 мм</v>
          </cell>
        </row>
        <row r="280">
          <cell r="B280" t="str">
            <v>Муфта d 20 мм</v>
          </cell>
        </row>
        <row r="281">
          <cell r="B281" t="str">
            <v>Муфта d 25 мм</v>
          </cell>
        </row>
        <row r="282">
          <cell r="B282" t="str">
            <v>Муфта d 32 мм</v>
          </cell>
        </row>
        <row r="283">
          <cell r="B283" t="str">
            <v>Муфта d 40 мм</v>
          </cell>
        </row>
        <row r="284">
          <cell r="B284" t="str">
            <v>Муфта d 50 мм</v>
          </cell>
        </row>
        <row r="285">
          <cell r="B285" t="str">
            <v>Муфта ПЭ 100 ГАЗ SDR11-110</v>
          </cell>
        </row>
        <row r="286">
          <cell r="B286" t="str">
            <v>Муфта ПЭ 100 ГАЗ SDR11-160</v>
          </cell>
        </row>
        <row r="287">
          <cell r="B287" t="str">
            <v>Муфта ПЭ 100 ГАЗ SDR11-225</v>
          </cell>
        </row>
        <row r="288">
          <cell r="B288" t="str">
            <v>Муфта ПЭ 100 ГАЗ SDR11-315</v>
          </cell>
        </row>
        <row r="289">
          <cell r="B289" t="str">
            <v>Муфта ПЭ 100 ГАЗ SDR11-32</v>
          </cell>
        </row>
        <row r="290">
          <cell r="B290" t="str">
            <v>Муфта ПЭ 100 ГАЗ SDR11-63</v>
          </cell>
        </row>
        <row r="291">
          <cell r="B291" t="str">
            <v>Муфта ПЭ 100 ГАЗ SDR11-90</v>
          </cell>
        </row>
        <row r="292">
          <cell r="B292" t="str">
            <v>Мыло жидкое 250 г</v>
          </cell>
        </row>
        <row r="293">
          <cell r="B293" t="str">
            <v xml:space="preserve">Мыло хозяйственное </v>
          </cell>
        </row>
        <row r="294">
          <cell r="B294" t="str">
            <v xml:space="preserve">Набивка сальниковая </v>
          </cell>
        </row>
        <row r="295">
          <cell r="B295" t="str">
            <v>Наконечник DL-70 алюминиевый</v>
          </cell>
        </row>
        <row r="296">
          <cell r="B296" t="str">
            <v>Наконечник DL-70 медный</v>
          </cell>
        </row>
        <row r="297">
          <cell r="B297" t="str">
            <v>Нить  для герметизации Tangit Уни-лок D160м</v>
          </cell>
        </row>
        <row r="298">
          <cell r="B298" t="str">
            <v>Нить для герметизации</v>
          </cell>
        </row>
        <row r="299">
          <cell r="B299" t="str">
            <v>Отвод d 108 мм</v>
          </cell>
        </row>
        <row r="300">
          <cell r="B300" t="str">
            <v>Отвод d 114 мм</v>
          </cell>
        </row>
        <row r="301">
          <cell r="B301" t="str">
            <v>Отвод d 15 мм</v>
          </cell>
        </row>
        <row r="302">
          <cell r="B302" t="str">
            <v>Отвод d 159 мм</v>
          </cell>
        </row>
        <row r="303">
          <cell r="B303" t="str">
            <v>Отвод d 20 мм</v>
          </cell>
        </row>
        <row r="304">
          <cell r="B304" t="str">
            <v>Отвод d 219 мм</v>
          </cell>
        </row>
        <row r="305">
          <cell r="B305" t="str">
            <v>Отвод d 25 мм</v>
          </cell>
        </row>
        <row r="306">
          <cell r="B306" t="str">
            <v>Отвод d 32 мм</v>
          </cell>
        </row>
        <row r="307">
          <cell r="B307" t="str">
            <v>Отвод d 40 мм</v>
          </cell>
        </row>
        <row r="308">
          <cell r="B308" t="str">
            <v>Отвод d 50 мм</v>
          </cell>
        </row>
        <row r="309">
          <cell r="B309" t="str">
            <v>Отвод d 76 мм</v>
          </cell>
        </row>
        <row r="310">
          <cell r="B310" t="str">
            <v>Отвод d 89 мм</v>
          </cell>
        </row>
        <row r="311">
          <cell r="B311" t="str">
            <v>Отвод к/з Д 25 б/шовн.</v>
          </cell>
        </row>
        <row r="312">
          <cell r="B312" t="str">
            <v>Отвод ПЭ 100 ГАЗ SDR11-110</v>
          </cell>
        </row>
        <row r="313">
          <cell r="B313" t="str">
            <v>Отвод ПЭ 100 ГАЗ SDR11-160</v>
          </cell>
        </row>
        <row r="314">
          <cell r="B314" t="str">
            <v>Отвод ПЭ 100 ГАЗ SDR11-225</v>
          </cell>
        </row>
        <row r="315">
          <cell r="B315" t="str">
            <v>Отвод ПЭ 100 ГАЗ SDR11-32</v>
          </cell>
        </row>
        <row r="316">
          <cell r="B316" t="str">
            <v>Отвод ПЭ 100 ГАЗ SDR11-63</v>
          </cell>
        </row>
        <row r="317">
          <cell r="B317" t="str">
            <v>Отвод ПЭ 100 ГАЗ SDR11-90</v>
          </cell>
        </row>
        <row r="318">
          <cell r="B318" t="str">
            <v>Паронит</v>
          </cell>
        </row>
        <row r="319">
          <cell r="B319" t="str">
            <v>Патрубок-накладка РЕ 100 SDR 11 д-110*110 мм</v>
          </cell>
        </row>
        <row r="320">
          <cell r="B320" t="str">
            <v>Патрубок-накладка РЕ 100 SDR 11 д-110*32 мм</v>
          </cell>
        </row>
        <row r="321">
          <cell r="B321" t="str">
            <v>Патрубок-накладка РЕ 100 SDR 11 д-110*63 мм</v>
          </cell>
        </row>
        <row r="322">
          <cell r="B322" t="str">
            <v>Патрубок-накладка РЕ 100 SDR 11 д-110*90 мм</v>
          </cell>
        </row>
        <row r="323">
          <cell r="B323" t="str">
            <v>Патрубок-накладка РЕ 100 SDR 11 д-160*110 мм</v>
          </cell>
        </row>
        <row r="324">
          <cell r="B324" t="str">
            <v>Патрубок-накладка РЕ 100 SDR 11 д-160*32 мм</v>
          </cell>
        </row>
        <row r="325">
          <cell r="B325" t="str">
            <v>Патрубок-накладка РЕ 100 SDR 11 д-160*63 мм</v>
          </cell>
        </row>
        <row r="326">
          <cell r="B326" t="str">
            <v>Патрубок-накладка РЕ 100 SDR 11 д-160*90 мм</v>
          </cell>
        </row>
        <row r="327">
          <cell r="B327" t="str">
            <v>Патрубок-накладка РЕ 100 SDR 11 д-225*110 мм</v>
          </cell>
        </row>
        <row r="328">
          <cell r="B328" t="str">
            <v>Патрубок-накладка РЕ 100 SDR 11 д-225*160 мм</v>
          </cell>
        </row>
        <row r="329">
          <cell r="B329" t="str">
            <v>Патрубок-накладка РЕ 100 SDR 11 д-225*63 мм</v>
          </cell>
        </row>
        <row r="330">
          <cell r="B330" t="str">
            <v>Патрубок-накладка РЕ 100 SDR 11 д-225*90 мм</v>
          </cell>
        </row>
        <row r="331">
          <cell r="B331" t="str">
            <v>Патрубок-накладка РЕ 100 SDR 11 д-63*32 мм</v>
          </cell>
        </row>
        <row r="332">
          <cell r="B332" t="str">
            <v>Патрубок-накладка РЕ 100 SDR 11 д-63*63 мм</v>
          </cell>
        </row>
        <row r="333">
          <cell r="B333" t="str">
            <v>Патрубок-накладка РЕ 100 SDR 11 д-90*32 мм</v>
          </cell>
        </row>
        <row r="334">
          <cell r="B334" t="str">
            <v>Патрубок-накладка РЕ 100 SDR 11 д-90*63 мм</v>
          </cell>
        </row>
        <row r="335">
          <cell r="B335" t="str">
            <v>ПДС Пульт Диспетчерский Сигнальный</v>
          </cell>
        </row>
        <row r="336">
          <cell r="B336" t="str">
            <v>Переход ПЭ 100 ГАЗ SDR 11\110х63</v>
          </cell>
        </row>
        <row r="337">
          <cell r="B337" t="str">
            <v>Переход ПЭ 100 ГАЗ SDR 11\110х90</v>
          </cell>
        </row>
        <row r="338">
          <cell r="B338" t="str">
            <v>Переход ПЭ 100 ГАЗ SDR 11\160х110</v>
          </cell>
        </row>
        <row r="339">
          <cell r="B339" t="str">
            <v>Переход ПЭ 100 ГАЗ SDR 11\225х160</v>
          </cell>
        </row>
        <row r="340">
          <cell r="B340" t="str">
            <v>Переход ПЭ 100 ГАЗ SDR 11\63х32</v>
          </cell>
        </row>
        <row r="341">
          <cell r="B341" t="str">
            <v>Переход ПЭ 100 ГАЗ SDR 11\90х63</v>
          </cell>
        </row>
        <row r="342">
          <cell r="B342" t="str">
            <v>Переход ПЭ-110-СТ-108мм</v>
          </cell>
        </row>
        <row r="343">
          <cell r="B343" t="str">
            <v>Переход ПЭ-160-СТ-159мм</v>
          </cell>
        </row>
        <row r="344">
          <cell r="B344" t="str">
            <v>Переход ПЭ-219-СТ-225мм</v>
          </cell>
        </row>
        <row r="345">
          <cell r="B345" t="str">
            <v>Переход ПЭ-65-СТ-57мм</v>
          </cell>
        </row>
        <row r="346">
          <cell r="B346" t="str">
            <v>Переход ПЭ-90-СТ-89мм</v>
          </cell>
        </row>
        <row r="347">
          <cell r="B347" t="str">
            <v>Переход стальной 108*57</v>
          </cell>
        </row>
        <row r="348">
          <cell r="B348" t="str">
            <v>Переход стальной 108*76</v>
          </cell>
        </row>
        <row r="349">
          <cell r="B349" t="str">
            <v>Переход стальной 108*89</v>
          </cell>
        </row>
        <row r="350">
          <cell r="B350" t="str">
            <v>Переход стальной 25*15</v>
          </cell>
        </row>
        <row r="351">
          <cell r="B351" t="str">
            <v>Переход стальной 32*25</v>
          </cell>
        </row>
        <row r="352">
          <cell r="B352" t="str">
            <v>Переход стальной 38*25 (Ду 32/20)</v>
          </cell>
        </row>
        <row r="353">
          <cell r="B353" t="str">
            <v>Переход стальной 38*32 (Ду 32/25)</v>
          </cell>
        </row>
        <row r="354">
          <cell r="B354" t="str">
            <v>Переход стальной 42,4*33,7 (Ду 32/25)</v>
          </cell>
        </row>
        <row r="355">
          <cell r="B355" t="str">
            <v>Переход стальной 45*25</v>
          </cell>
        </row>
        <row r="356">
          <cell r="B356" t="str">
            <v>Переход стальной 45*25 (Ду 40/20)</v>
          </cell>
        </row>
        <row r="357">
          <cell r="B357" t="str">
            <v>Переход стальной 45*32 (Ду 40/25)</v>
          </cell>
        </row>
        <row r="358">
          <cell r="B358" t="str">
            <v>Переход стальной 45*38</v>
          </cell>
        </row>
        <row r="359">
          <cell r="B359" t="str">
            <v>Переход стальной 48,3*33,7 (Ду 40/25)</v>
          </cell>
        </row>
        <row r="360">
          <cell r="B360" t="str">
            <v>Переход стальной 57*25</v>
          </cell>
        </row>
        <row r="361">
          <cell r="B361" t="str">
            <v>Переход стальной 57*32</v>
          </cell>
        </row>
        <row r="362">
          <cell r="B362" t="str">
            <v>Переход стальной 57*45</v>
          </cell>
        </row>
        <row r="363">
          <cell r="B363" t="str">
            <v>Переход стальной 76*38 (Ду 65/32)</v>
          </cell>
        </row>
        <row r="364">
          <cell r="B364" t="str">
            <v>Переход стальной 76*45 (Ду 65/40)</v>
          </cell>
        </row>
        <row r="365">
          <cell r="B365" t="str">
            <v>Переход стальной 76*57</v>
          </cell>
        </row>
        <row r="366">
          <cell r="B366" t="str">
            <v>Переход стальной 89*45 (Ду 80/40)</v>
          </cell>
        </row>
        <row r="367">
          <cell r="B367" t="str">
            <v>Переход стальной 89*57</v>
          </cell>
        </row>
        <row r="368">
          <cell r="B368" t="str">
            <v>Переход стальной 89*76</v>
          </cell>
        </row>
        <row r="369">
          <cell r="B369" t="str">
            <v>Переходник д. 15 мм (наруж. резьба)/елочка (6мм)</v>
          </cell>
        </row>
        <row r="370">
          <cell r="B370" t="str">
            <v>Переходник ЭГ 09.11.01</v>
          </cell>
        </row>
        <row r="371">
          <cell r="B371" t="str">
            <v>Песок местный</v>
          </cell>
        </row>
        <row r="372">
          <cell r="B372" t="str">
            <v>Песчанно-гравийная смесь</v>
          </cell>
        </row>
        <row r="373">
          <cell r="B373" t="str">
            <v>ПК-2 Пульт контроля (по дополнительному заказу)</v>
          </cell>
        </row>
        <row r="374">
          <cell r="B374" t="str">
            <v>Пломбы свинцовые кг</v>
          </cell>
        </row>
        <row r="375">
          <cell r="B375" t="str">
            <v>Пломба пластмассовая 1000 шт</v>
          </cell>
        </row>
        <row r="376">
          <cell r="B376" t="str">
            <v>Подводка сильфонная 20 L 1,2 ГГ Гофра жесткая</v>
          </cell>
        </row>
        <row r="377">
          <cell r="B377" t="str">
            <v>Подводка сильфонная Ду15 0,8м</v>
          </cell>
        </row>
        <row r="378">
          <cell r="B378" t="str">
            <v>Подводка сильфонная Ду15 1,2м</v>
          </cell>
        </row>
        <row r="379">
          <cell r="B379" t="str">
            <v>Подводка сильфонная Ду15 1,5м</v>
          </cell>
        </row>
        <row r="380">
          <cell r="B380" t="str">
            <v>Подводка сильфонная Ду15 1м</v>
          </cell>
        </row>
        <row r="381">
          <cell r="B381" t="str">
            <v>Подводка сильфонная Ду15 2м</v>
          </cell>
        </row>
        <row r="382">
          <cell r="B382" t="str">
            <v>Подводка сильфонная Ду20 0,8м</v>
          </cell>
        </row>
        <row r="383">
          <cell r="B383" t="str">
            <v>Подводка сильфонная Ду20 1,2м</v>
          </cell>
        </row>
        <row r="384">
          <cell r="B384" t="str">
            <v>Подводка сильфонная Ду20 1,5м</v>
          </cell>
        </row>
        <row r="385">
          <cell r="B385" t="str">
            <v>Подводка сильфонная Ду20 1м</v>
          </cell>
        </row>
        <row r="386">
          <cell r="B386" t="str">
            <v>Подводка сильфонная Ду20 2м</v>
          </cell>
        </row>
        <row r="387">
          <cell r="B387" t="str">
            <v>Подводка сильфонная Ду25</v>
          </cell>
        </row>
        <row r="388">
          <cell r="B388" t="str">
            <v>Полотно вафельное</v>
          </cell>
        </row>
        <row r="389">
          <cell r="B389" t="str">
            <v xml:space="preserve">Полотно мембранное </v>
          </cell>
        </row>
        <row r="390">
          <cell r="B390" t="str">
            <v>Припой кг</v>
          </cell>
        </row>
        <row r="391">
          <cell r="B391" t="str">
            <v>Провод ПВ 1-2,5 син.</v>
          </cell>
        </row>
        <row r="392">
          <cell r="B392" t="str">
            <v>Провод спутник SAT-703</v>
          </cell>
        </row>
        <row r="393">
          <cell r="B393" t="str">
            <v>Проволока пломбировочная 100 м бухта</v>
          </cell>
        </row>
        <row r="394">
          <cell r="B394" t="str">
            <v>Проволока сварочная СВ-08 3 м</v>
          </cell>
        </row>
        <row r="395">
          <cell r="B395" t="str">
            <v>Прокладка паронитовая d 350 мм</v>
          </cell>
        </row>
        <row r="396">
          <cell r="B396" t="str">
            <v>Прокладка паронитовая d 400 мм</v>
          </cell>
        </row>
        <row r="397">
          <cell r="B397" t="str">
            <v>Прокладка паронитовая d-100мм</v>
          </cell>
        </row>
        <row r="398">
          <cell r="B398" t="str">
            <v>Прокладка паронитовая d-15 мм</v>
          </cell>
        </row>
        <row r="399">
          <cell r="B399" t="str">
            <v>Прокладка паронитовая d-159мм</v>
          </cell>
        </row>
        <row r="400">
          <cell r="B400" t="str">
            <v>Прокладка паронитовая d-20 мм</v>
          </cell>
        </row>
        <row r="401">
          <cell r="B401" t="str">
            <v>Прокладка паронитовая d-219мм</v>
          </cell>
        </row>
        <row r="402">
          <cell r="B402" t="str">
            <v>Прокладка паронитовая d-25 мм</v>
          </cell>
        </row>
        <row r="403">
          <cell r="B403" t="str">
            <v>Прокладка паронитовая d-250мм</v>
          </cell>
        </row>
        <row r="404">
          <cell r="B404" t="str">
            <v>Прокладка паронитовая d-32мм</v>
          </cell>
        </row>
        <row r="405">
          <cell r="B405" t="str">
            <v>Прокладка паронитовая d-40мм</v>
          </cell>
        </row>
        <row r="406">
          <cell r="B406" t="str">
            <v>Прокладка паронитовая d-57мм</v>
          </cell>
        </row>
        <row r="407">
          <cell r="B407" t="str">
            <v>Прокладка паронитовая d-76мм</v>
          </cell>
        </row>
        <row r="408">
          <cell r="B408" t="str">
            <v>Прокладка паронитовая d-89мм</v>
          </cell>
        </row>
        <row r="409">
          <cell r="B409" t="str">
            <v>Растворитель</v>
          </cell>
        </row>
        <row r="410">
          <cell r="B410" t="str">
            <v>Резина техническая</v>
          </cell>
        </row>
        <row r="411">
          <cell r="B411" t="str">
            <v>Резьба д. - 15 мм ( L-100 мм)</v>
          </cell>
        </row>
        <row r="412">
          <cell r="B412" t="str">
            <v>Резьба д. - 20 мм ( L-100 мм)</v>
          </cell>
        </row>
        <row r="413">
          <cell r="B413" t="str">
            <v>Резьба д. - 20 мм ( L-200 мм)</v>
          </cell>
        </row>
        <row r="414">
          <cell r="B414" t="str">
            <v>Резьба д. - 25 мм ( L-100 мм)</v>
          </cell>
        </row>
        <row r="415">
          <cell r="B415" t="str">
            <v>Резьба д. - 25 мм ( L-250 мм)</v>
          </cell>
        </row>
        <row r="416">
          <cell r="B416" t="str">
            <v>Резьба д. - 32 мм ( L-100 мм)</v>
          </cell>
        </row>
        <row r="417">
          <cell r="B417" t="str">
            <v>Резьба д. - 40 мм ( L-100 мм)</v>
          </cell>
        </row>
        <row r="418">
          <cell r="B418" t="str">
            <v>Резьба д. - 50 мм ( L-100 мм)</v>
          </cell>
        </row>
        <row r="419">
          <cell r="B419" t="str">
            <v>Ремкомплект Астра</v>
          </cell>
        </row>
        <row r="420">
          <cell r="B420" t="str">
            <v>Ремкомплект ВПГ</v>
          </cell>
        </row>
        <row r="421">
          <cell r="B421" t="str">
            <v>Ремкомплект КГИ</v>
          </cell>
        </row>
        <row r="422">
          <cell r="B422" t="str">
            <v>Реперный столбик</v>
          </cell>
        </row>
        <row r="423">
          <cell r="B423" t="str">
            <v>Рукав всокого давления Дуб с БРС L-2м</v>
          </cell>
        </row>
        <row r="424">
          <cell r="B424" t="str">
            <v>Сгон d 15 мм</v>
          </cell>
        </row>
        <row r="425">
          <cell r="B425" t="str">
            <v>Сгон d 20 мм</v>
          </cell>
        </row>
        <row r="426">
          <cell r="B426" t="str">
            <v>Сгон d 25 мм</v>
          </cell>
        </row>
        <row r="427">
          <cell r="B427" t="str">
            <v>Сгон d 32 мм</v>
          </cell>
        </row>
        <row r="428">
          <cell r="B428" t="str">
            <v>Сгон d 40 мм</v>
          </cell>
        </row>
        <row r="429">
          <cell r="B429" t="str">
            <v>Сгон d 50 мм</v>
          </cell>
        </row>
        <row r="430">
          <cell r="B430" t="str">
            <v>Сгон изолирующий ИССГ-15 d-15 мм</v>
          </cell>
        </row>
        <row r="431">
          <cell r="B431" t="str">
            <v>Сгон изолирующий ИССГ-20 d-20 мм</v>
          </cell>
        </row>
        <row r="432">
          <cell r="B432" t="str">
            <v>Сгон изолирующий ИССГ-25 d-25 мм</v>
          </cell>
        </row>
        <row r="433">
          <cell r="B433" t="str">
            <v>Сгон изолирующий ИССГ-32 d-32 мм</v>
          </cell>
        </row>
        <row r="434">
          <cell r="B434" t="str">
            <v>Сгон изолирующий ИССГ-40 d-40 мм</v>
          </cell>
        </row>
        <row r="435">
          <cell r="B435" t="str">
            <v>Сгон изолирующий ИССГ-50 d-50 мм</v>
          </cell>
        </row>
        <row r="436">
          <cell r="B436" t="str">
            <v>Седелка ПЭ 100 ГАЗ SDR 11-110/32</v>
          </cell>
        </row>
        <row r="437">
          <cell r="B437" t="str">
            <v>Седелка ПЭ 100 ГАЗ SDR 11-110/63</v>
          </cell>
        </row>
        <row r="438">
          <cell r="B438" t="str">
            <v>Седелка ПЭ 100 ГАЗ SDR 11-160/32</v>
          </cell>
        </row>
        <row r="439">
          <cell r="B439" t="str">
            <v>Седелка ПЭ 100 ГАЗ SDR 11-160/63</v>
          </cell>
        </row>
        <row r="440">
          <cell r="B440" t="str">
            <v>Седелка ПЭ 100 ГАЗ SDR 11-225/32</v>
          </cell>
        </row>
        <row r="441">
          <cell r="B441" t="str">
            <v>Седелка ПЭ 100 ГАЗ SDR 11-225/63</v>
          </cell>
        </row>
        <row r="442">
          <cell r="B442" t="str">
            <v>Седелка ПЭ 100 ГАЗ SDR 11-63/32</v>
          </cell>
        </row>
        <row r="443">
          <cell r="B443" t="str">
            <v>Седелка ПЭ 100 ГАЗ SDR 11-63/63</v>
          </cell>
        </row>
        <row r="444">
          <cell r="B444" t="str">
            <v>Седелка ПЭ 100 ГАЗ SDR 11-90/32</v>
          </cell>
        </row>
        <row r="445">
          <cell r="B445" t="str">
            <v>Седелка ПЭ 100 ГАЗ SDR 11-90/63</v>
          </cell>
        </row>
        <row r="446">
          <cell r="B446" t="str">
            <v>Секция Панель ОРИГИНАЛ d-4,5 1,53*2,5</v>
          </cell>
        </row>
        <row r="447">
          <cell r="B447" t="str">
            <v>Сигнализатор БУГ - 15</v>
          </cell>
        </row>
        <row r="448">
          <cell r="B448" t="str">
            <v>Сигнализатор БУГ - 20</v>
          </cell>
        </row>
        <row r="449">
          <cell r="B449" t="str">
            <v>Сигнализатор БУГ - 25</v>
          </cell>
        </row>
        <row r="450">
          <cell r="B450" t="str">
            <v>Сигнализатор БУГ - 32</v>
          </cell>
        </row>
        <row r="451">
          <cell r="B451" t="str">
            <v>Сигнализатор БУГ 3-М</v>
          </cell>
        </row>
        <row r="452">
          <cell r="B452" t="str">
            <v>Сигнализатор бытовой СЗ-1-1ГТ СхНy 10 % НКПР</v>
          </cell>
        </row>
        <row r="453">
          <cell r="B453" t="str">
            <v>Сигнализатор оксида углерода БУГ-3М к СИКЗ, БУГ-2М к САОГ-Т</v>
          </cell>
        </row>
        <row r="454">
          <cell r="B454" t="str">
            <v>Сигнализатор СЗ-1-2Г СН4 10/20% НКПР</v>
          </cell>
        </row>
        <row r="455">
          <cell r="B455" t="str">
            <v>Сигнализатор СЗ-2-2В СО 20/100 мг/м2</v>
          </cell>
        </row>
        <row r="456">
          <cell r="B456" t="str">
            <v xml:space="preserve">Сигнализатор СИКЗ–15–И–О–I     </v>
          </cell>
        </row>
        <row r="457">
          <cell r="B457" t="str">
            <v xml:space="preserve">Сигнализатор СИКЗ–20–И–О–I     </v>
          </cell>
        </row>
        <row r="458">
          <cell r="B458" t="str">
            <v xml:space="preserve">Сигнализатор СИКЗ–25–И–О–I     </v>
          </cell>
        </row>
        <row r="459">
          <cell r="B459" t="str">
            <v xml:space="preserve">Сигнализатор СИКЗ–32–И–О–I     </v>
          </cell>
        </row>
        <row r="460">
          <cell r="B460" t="str">
            <v>Сигнализатор СИКЗ-И-О-1</v>
          </cell>
        </row>
        <row r="461">
          <cell r="B461" t="str">
            <v>Силикон</v>
          </cell>
        </row>
        <row r="462">
          <cell r="B462" t="str">
            <v xml:space="preserve">Система автоматического контроля загазованности САКЗ-МК-1 DN 15 (СхНy) бытовая     </v>
          </cell>
        </row>
        <row r="463">
          <cell r="B463" t="str">
            <v>Система автоматического контроля загазованности САКЗ-МК-1 DN 20 (СхНy) бытовая</v>
          </cell>
        </row>
        <row r="464">
          <cell r="B464" t="str">
            <v xml:space="preserve">Система автоматического контроля загазованности САКЗ-МК-1 DN 25 (СхНy) бытовая </v>
          </cell>
        </row>
        <row r="465">
          <cell r="B465" t="str">
            <v>Система автоматического контроля загазованности САКЗ-МК-1 DN 32 (СхНy) бытовая</v>
          </cell>
        </row>
        <row r="466">
          <cell r="B466" t="str">
            <v>Система автоматического контроля загазованности САКЗ-МК-2 DN (СО+СхНy) бытовая для клапана на 40 В</v>
          </cell>
        </row>
        <row r="467">
          <cell r="B467" t="str">
            <v>Система автоматического контроля загазованности САКЗ-МК-2 DN 100 (НД ИЛИ СД) (СО+СхНy) КЗГЭМ-У</v>
          </cell>
        </row>
        <row r="468">
          <cell r="B468" t="str">
            <v>Система автоматического контроля загазованности САКЗ-МК-2 DN 15 (НД ИЛИ СД) (СО+СхНy) с КЗЭУГ</v>
          </cell>
        </row>
        <row r="469">
          <cell r="B469" t="str">
            <v>Система автоматического контроля загазованности САКЗ-МК-2 DN 15 (СО+СхНy) бытовая</v>
          </cell>
        </row>
        <row r="470">
          <cell r="B470" t="str">
            <v>Система автоматического контроля загазованности САКЗ-МК-2 DN 150 (НД ИЛИ СД) (СО+СхНy) КЗГЭМ-У</v>
          </cell>
        </row>
        <row r="471">
          <cell r="B471" t="str">
            <v>Система автоматического контроля загазованности САКЗ-МК-2 DN 20 (НД ИЛИ СД) (СО+СхНy) с КЗЭУГ</v>
          </cell>
        </row>
        <row r="472">
          <cell r="B472" t="str">
            <v>Система автоматического контроля загазованности САКЗ-МК-2 DN 20 (СО+СхНy) бытовая</v>
          </cell>
        </row>
        <row r="473">
          <cell r="B473" t="str">
            <v>Система автоматического контроля загазованности САКЗ-МК-2 DN 25 (НД ИЛИ СД) (СО+СхНy) с КЗЭУГ</v>
          </cell>
        </row>
        <row r="474">
          <cell r="B474" t="str">
            <v xml:space="preserve">Система автоматического контроля загазованности САКЗ-МК-2 DN 25 (СО+СхНy) бытовая </v>
          </cell>
        </row>
        <row r="475">
          <cell r="B475" t="str">
            <v>Система автоматического контроля загазованности САКЗ-МК-2 DN 32 (НД ИЛИ СД) (СО+СхНy) с КЗЭУГ</v>
          </cell>
        </row>
        <row r="476">
          <cell r="B476" t="str">
            <v>Система автоматического контроля загазованности САКЗ-МК-2 DN 32 (СО+СхНy) бытовая</v>
          </cell>
        </row>
        <row r="477">
          <cell r="B477" t="str">
            <v>Система автоматического контроля загазованности САКЗ-МК-2 DN 40 (НД ИЛИ СД) (СО+СхНy) с КЗЭУГ</v>
          </cell>
        </row>
        <row r="478">
          <cell r="B478" t="str">
            <v>Система автоматического контроля загазованности САКЗ-МК-2 DN 50 (НД ИЛИ СД) (СО+СхНy) с КЗЭУГ</v>
          </cell>
        </row>
        <row r="479">
          <cell r="B479" t="str">
            <v>Система автоматического контроля загазованности САКЗ-МК-2 DN 65 (НД ИЛИ СД) (СО+СхНy) КЗГЭМ-У</v>
          </cell>
        </row>
        <row r="480">
          <cell r="B480" t="str">
            <v>Система автоматического контроля загазованности САКЗ-МК-2 DN 80 (НД ИЛИ СД) (СО+СхНy) КЗГЭМ-У</v>
          </cell>
        </row>
        <row r="481">
          <cell r="B481" t="str">
            <v>Система автоматического контроля загазованности САКЗ-МК-2-1 DN 15 НД (СО) бытовая</v>
          </cell>
        </row>
        <row r="482">
          <cell r="B482" t="str">
            <v>Система автоматического контроля загазованности САКЗ-МК-2-1 DN 20 НД (СО) бытовая</v>
          </cell>
        </row>
        <row r="483">
          <cell r="B483" t="str">
            <v>Система автоматического контроля загазованности САКЗ-МК-2-1 DN 25 НД (СО) бытовая</v>
          </cell>
        </row>
        <row r="484">
          <cell r="B484" t="str">
            <v>Система автоматического контроля загазованности САКЗ-МК-2-1А DN 15 НД (СО) бытовая</v>
          </cell>
        </row>
        <row r="485">
          <cell r="B485" t="str">
            <v>Система автоматического контроля загазованности САКЗ-МК-2-1А DN 20 НД (СО) бытовая</v>
          </cell>
        </row>
        <row r="486">
          <cell r="B486" t="str">
            <v>Система автоматического контроля загазованности САКЗ-МК-2-1А DN 25 НД (СО) бытовая</v>
          </cell>
        </row>
        <row r="487">
          <cell r="B487" t="str">
            <v>Система автоматического контроля загазованности САКЗ-МК-3 (с диспетчеризацией котельной)</v>
          </cell>
        </row>
        <row r="488">
          <cell r="B488" t="str">
            <v>Система автоматического контроля загазованности САКЗ-МК-3 DN 100 (НД ИЛИ СД) (СО+СхНy) КЗГЭМ-У</v>
          </cell>
        </row>
        <row r="489">
          <cell r="B489" t="str">
            <v>Система автоматического контроля загазованности САКЗ-МК-3 DN 15 (НД ИЛИ СД) (СО+СхНy) КЗЭУГ</v>
          </cell>
        </row>
        <row r="490">
          <cell r="B490" t="str">
            <v>Система автоматического контроля загазованности САКЗ-МК-3 DN 150 (НД ИЛИ СД) (СО+СхНy) КЗГЭМ-У</v>
          </cell>
        </row>
        <row r="491">
          <cell r="B491" t="str">
            <v>Система автоматического контроля загазованности САКЗ-МК-3 DN 20 (НД ИЛИ СД) (СО+СхНy) КЗЭУГ</v>
          </cell>
        </row>
        <row r="492">
          <cell r="B492" t="str">
            <v>Система автоматического контроля загазованности САКЗ-МК-3 DN 25 (НД ИЛИ СД) (СО+СхНy) КЗЭУГ</v>
          </cell>
        </row>
        <row r="493">
          <cell r="B493" t="str">
            <v>Система автоматического контроля загазованности САКЗ-МК-3 DN 32 (НД ИЛИ СД) (СО+СхНy) КЗЭУГ</v>
          </cell>
        </row>
        <row r="494">
          <cell r="B494" t="str">
            <v>Система автоматического контроля загазованности САКЗ-МК-3 DN 40 (НД ИЛИ СД) (СО+СхНy) КЗЭУГ</v>
          </cell>
        </row>
        <row r="495">
          <cell r="B495" t="str">
            <v>Система автоматического контроля загазованности САКЗ-МК-3 DN 50 (НД ИЛИ СД) (СО+СхНy) КЗЭУГ</v>
          </cell>
        </row>
        <row r="496">
          <cell r="B496" t="str">
            <v>Система автоматического контроля загазованности САКЗ-МК-3 DN 65 (НД ИЛИ СД) (СО+СхНy) КЗГЭМ-У</v>
          </cell>
        </row>
        <row r="497">
          <cell r="B497" t="str">
            <v>Система автоматического контроля загазованности САКЗ-МК-3 DN 80 (НД ИЛИ СД) (СО+СхНy) КЗГЭМ-У</v>
          </cell>
        </row>
        <row r="498">
          <cell r="B498" t="str">
            <v>Система контроля загазованности ЭКО</v>
          </cell>
        </row>
        <row r="499">
          <cell r="B499" t="str">
            <v>Система контроля загазованности ЭКО–15 клапан КЭМГ (без блока аккумуляторов и блока датчика ЭКО)</v>
          </cell>
        </row>
        <row r="500">
          <cell r="B500" t="str">
            <v>Система контроля загазованности ЭКО–20 клапан КЭМГ (без блока аккумуляторов и блока датчика ЭКО)</v>
          </cell>
        </row>
        <row r="501">
          <cell r="B501" t="str">
            <v>Система контроля загазованности ЭКО–25 клапан КЭМГ (без блока аккумуляторов и блока датчика ЭКО)</v>
          </cell>
        </row>
        <row r="502">
          <cell r="B502" t="str">
            <v>Система контроля загазованности ЭКО–32 клапан КЭМГ (без блока аккумуляторов и блока датчика ЭКО)</v>
          </cell>
        </row>
        <row r="503">
          <cell r="B503" t="str">
            <v>Смазка  ВНИИП 220 ТУ 38.101475-74</v>
          </cell>
        </row>
        <row r="504">
          <cell r="B504" t="str">
            <v>Смазка  НК-50</v>
          </cell>
        </row>
        <row r="505">
          <cell r="B505" t="str">
            <v>Смазка - спрей силиконовая (400 мл) ХОРС</v>
          </cell>
        </row>
        <row r="506">
          <cell r="B506" t="str">
            <v>Смазка - спрей универсальная "ВД-40" (200 мл)</v>
          </cell>
        </row>
        <row r="507">
          <cell r="B507" t="str">
            <v>Смесь газ. ГСО ПГС СН4 (0,66%)</v>
          </cell>
        </row>
        <row r="508">
          <cell r="B508" t="str">
            <v>Смесь газ. ГСО ПГС СО (104ррm)</v>
          </cell>
        </row>
        <row r="509">
          <cell r="B509" t="str">
            <v>Соединение изолирующее ИС-108 под приварку 100 мм</v>
          </cell>
        </row>
        <row r="510">
          <cell r="B510" t="str">
            <v>Соединение изолирующее ИС-159 под приварку 150 мм</v>
          </cell>
        </row>
        <row r="511">
          <cell r="B511" t="str">
            <v>Соединение изолирующее ИС-219 под приварку 200 мм</v>
          </cell>
        </row>
        <row r="512">
          <cell r="B512" t="str">
            <v>Соединение изолирующее ИС-22 под приварку 15 мм</v>
          </cell>
        </row>
        <row r="513">
          <cell r="B513" t="str">
            <v>Соединение изолирующее ИС-27 под приварку 20 мм</v>
          </cell>
        </row>
        <row r="514">
          <cell r="B514" t="str">
            <v>Соединение изолирующее ИС-34 под приварку 25 мм</v>
          </cell>
        </row>
        <row r="515">
          <cell r="B515" t="str">
            <v>Соединение изолирующее ИС-42 под приварку 32 мм</v>
          </cell>
        </row>
        <row r="516">
          <cell r="B516" t="str">
            <v>Соединение изолирующее ИС-48 под приварку 40 мм</v>
          </cell>
        </row>
        <row r="517">
          <cell r="B517" t="str">
            <v>Соединение изолирующее ИС-57 под приварку 50 мм</v>
          </cell>
        </row>
        <row r="518">
          <cell r="B518" t="str">
            <v>Соединение изолирующее ИС-76 под приварку 65 мм</v>
          </cell>
        </row>
        <row r="519">
          <cell r="B519" t="str">
            <v>Соединение изолирующее ИС-89 под приварку 80 мм</v>
          </cell>
        </row>
        <row r="520">
          <cell r="B520" t="str">
            <v>Соединение изолирующее ИСНВ-15</v>
          </cell>
        </row>
        <row r="521">
          <cell r="B521" t="str">
            <v>Соединение изолирующее ИСНВ-20</v>
          </cell>
        </row>
        <row r="522">
          <cell r="B522" t="str">
            <v>Соединение изолирующее ИСНН-15</v>
          </cell>
        </row>
        <row r="523">
          <cell r="B523" t="str">
            <v>Соединение изолирующее ИСНН-20</v>
          </cell>
        </row>
        <row r="524">
          <cell r="B524" t="str">
            <v>Соединение изолирующее ИСНН-25</v>
          </cell>
        </row>
        <row r="525">
          <cell r="B525" t="str">
            <v>Соединение изолирующее фланцевое ИФС д 100 мм</v>
          </cell>
        </row>
        <row r="526">
          <cell r="B526" t="str">
            <v>Соединение изолирующее фланцевое ИФС д 150 мм</v>
          </cell>
        </row>
        <row r="527">
          <cell r="B527" t="str">
            <v>Соединение изолирующее фланцевое ИФС д 200 мм</v>
          </cell>
        </row>
        <row r="528">
          <cell r="B528" t="str">
            <v>Соединение изолирующее фланцевое ИФС д 300 мм</v>
          </cell>
        </row>
        <row r="529">
          <cell r="B529" t="str">
            <v>Соединение изолирующее фланцевое ИФС д 32 мм</v>
          </cell>
        </row>
        <row r="530">
          <cell r="B530" t="str">
            <v>Соединение изолирующее фланцевое ИФС д 50 мм</v>
          </cell>
        </row>
        <row r="531">
          <cell r="B531" t="str">
            <v>Соединение изолирующее фланцевое ИФС д 65 мм</v>
          </cell>
        </row>
        <row r="532">
          <cell r="B532" t="str">
            <v>Соединение изолирующее фланцевое ИФС д 80 мм</v>
          </cell>
        </row>
        <row r="533">
          <cell r="B533" t="str">
            <v>Соединение неразъемное ПЭ 100 SDR 11 ф 63/ст.57</v>
          </cell>
        </row>
        <row r="534">
          <cell r="B534" t="str">
            <v>Соединение неразъемное ПЭ 110/ст.108</v>
          </cell>
        </row>
        <row r="535">
          <cell r="B535" t="str">
            <v>Соединение неразъемное ПЭ 160/ст.159</v>
          </cell>
        </row>
        <row r="536">
          <cell r="B536" t="str">
            <v>Соединение неразъемное ПЭ 225/ст.219</v>
          </cell>
        </row>
        <row r="537">
          <cell r="B537" t="str">
            <v>Соединение неразъемное ПЭ 315/ст.273</v>
          </cell>
        </row>
        <row r="538">
          <cell r="B538" t="str">
            <v>Соединение неразъемное ПЭ 32/ст.25</v>
          </cell>
        </row>
        <row r="539">
          <cell r="B539" t="str">
            <v>Соединение неразъемное ПЭ 90/ст.89</v>
          </cell>
        </row>
        <row r="540">
          <cell r="B540" t="str">
            <v>Соединение прямое ЯШИУ 302634.004</v>
          </cell>
        </row>
        <row r="541">
          <cell r="B541" t="str">
            <v>Стабилизатор Skat-ST 1300</v>
          </cell>
        </row>
        <row r="542">
          <cell r="B542" t="str">
            <v>Стабилизатор напряжения TEPLOCOM ST-555</v>
          </cell>
        </row>
        <row r="543">
          <cell r="B543" t="str">
            <v>Стабилизатор напряжения TEPLOCOM ST-800</v>
          </cell>
        </row>
        <row r="544">
          <cell r="B544" t="str">
            <v>Сталь листовая 10 мм</v>
          </cell>
        </row>
        <row r="545">
          <cell r="B545" t="str">
            <v>Сталь листовая 16 мм</v>
          </cell>
        </row>
        <row r="546">
          <cell r="B546" t="str">
            <v>Сталь листовая 2,5 мм</v>
          </cell>
        </row>
        <row r="547">
          <cell r="B547" t="str">
            <v>Сталь листовая 6 мм</v>
          </cell>
        </row>
        <row r="548">
          <cell r="B548" t="str">
            <v>Сталь-полоса 40*4 мм</v>
          </cell>
        </row>
        <row r="549">
          <cell r="B549" t="str">
            <v>Столб ПВХ RAL6005 (зел)ОРИГИНАЛ/СТАНДАРТ 58*38*1,5мм h-2,0 в бетон</v>
          </cell>
        </row>
        <row r="550">
          <cell r="B550" t="str">
            <v>Счетчик газа Gaz Souzan G10</v>
          </cell>
        </row>
        <row r="551">
          <cell r="B551" t="str">
            <v>Счетчик газа Gaz Souzan G16</v>
          </cell>
        </row>
        <row r="552">
          <cell r="B552" t="str">
            <v>Счетчик газа Gaz Souzan G2,5</v>
          </cell>
        </row>
        <row r="553">
          <cell r="B553" t="str">
            <v>Счетчик газа Gaz Souzan G25</v>
          </cell>
        </row>
        <row r="554">
          <cell r="B554" t="str">
            <v>Счетчик газа Gaz Souzan G4</v>
          </cell>
        </row>
        <row r="555">
          <cell r="B555" t="str">
            <v>Счетчик газа Gaz Souzan G40</v>
          </cell>
        </row>
        <row r="556">
          <cell r="B556" t="str">
            <v>Счетчик газа Gaz Souzan G6</v>
          </cell>
        </row>
        <row r="557">
          <cell r="B557" t="str">
            <v>Счетчик газа RVG-40 с электронным корректором ТС-220 (с фитингами) СГТК 2 Р65</v>
          </cell>
        </row>
        <row r="558">
          <cell r="B558" t="str">
            <v>Счетчик газа бытовой "СГ-1" ЯШИУ 407369.001-11.16.10</v>
          </cell>
        </row>
        <row r="559">
          <cell r="B559" t="str">
            <v>Счетчик газа Вектор G4T</v>
          </cell>
        </row>
        <row r="560">
          <cell r="B560" t="str">
            <v>Счетчик газа Вектор G6T</v>
          </cell>
        </row>
        <row r="561">
          <cell r="B561" t="str">
            <v>Счетчик газа ВК G10</v>
          </cell>
        </row>
        <row r="562">
          <cell r="B562" t="str">
            <v>Счетчик газа ВК G10T</v>
          </cell>
        </row>
        <row r="563">
          <cell r="B563" t="str">
            <v>Счетчик газа ВК G16</v>
          </cell>
        </row>
        <row r="564">
          <cell r="B564" t="str">
            <v>Счетчик газа ВК G16T</v>
          </cell>
        </row>
        <row r="565">
          <cell r="B565" t="str">
            <v>Счетчик газа ВК G2,5 (110 мм)</v>
          </cell>
        </row>
        <row r="566">
          <cell r="B566" t="str">
            <v>Счетчик газа ВК G25</v>
          </cell>
        </row>
        <row r="567">
          <cell r="B567" t="str">
            <v>Счетчик газа ВК G4 лев., прав. (110 мм)</v>
          </cell>
        </row>
        <row r="568">
          <cell r="B568" t="str">
            <v>Счетчик газа ВК G4T лев. (110 мм)</v>
          </cell>
        </row>
        <row r="569">
          <cell r="B569" t="str">
            <v>Счетчик газа ВК G4T лев. (250 мм)</v>
          </cell>
        </row>
        <row r="570">
          <cell r="B570" t="str">
            <v>Счетчик газа ВК G4T прав. (110 мм)</v>
          </cell>
        </row>
        <row r="571">
          <cell r="B571" t="str">
            <v>Счетчик газа ВК G6 лев. (200 мм)</v>
          </cell>
        </row>
        <row r="572">
          <cell r="B572" t="str">
            <v>Счетчик газа ВК G6 лев. (250 мм)</v>
          </cell>
        </row>
        <row r="573">
          <cell r="B573" t="str">
            <v>Счетчик газа ВК G6 прав. (200 мм)</v>
          </cell>
        </row>
        <row r="574">
          <cell r="B574" t="str">
            <v>Счетчик газа ВК G6 прав. (250 мм)</v>
          </cell>
        </row>
        <row r="575">
          <cell r="B575" t="str">
            <v>Счетчик газа ВК G6T лев. (200 мм)</v>
          </cell>
        </row>
        <row r="576">
          <cell r="B576" t="str">
            <v>Счетчик газа ВК G6T лев. (250 мм)</v>
          </cell>
        </row>
        <row r="577">
          <cell r="B577" t="str">
            <v>Счетчик газа ВК G6T прав. (200 мм)</v>
          </cell>
        </row>
        <row r="578">
          <cell r="B578" t="str">
            <v>Счетчик газа ВК G6T прав. (250 мм)</v>
          </cell>
        </row>
        <row r="579">
          <cell r="B579" t="str">
            <v>Счетчик газа Гранд 1,6</v>
          </cell>
        </row>
        <row r="580">
          <cell r="B580" t="str">
            <v>Счетчик газа Гранд 1,6 ТК</v>
          </cell>
        </row>
        <row r="581">
          <cell r="B581" t="str">
            <v xml:space="preserve">Счетчик газа Гранд 10 ТК G1 </v>
          </cell>
        </row>
        <row r="582">
          <cell r="B582" t="str">
            <v>Счетчик газа Гранд 10 ТК G1 1/4</v>
          </cell>
        </row>
        <row r="583">
          <cell r="B583" t="str">
            <v>Счетчик газа Гранд 16 ТК G2</v>
          </cell>
        </row>
        <row r="584">
          <cell r="B584" t="str">
            <v>Счетчик газа Гранд 2,4</v>
          </cell>
        </row>
        <row r="585">
          <cell r="B585" t="str">
            <v>Счетчик газа Гранд 2,4 ТК</v>
          </cell>
        </row>
        <row r="586">
          <cell r="B586" t="str">
            <v>Счетчик газа Гранд 25 ТК G2</v>
          </cell>
        </row>
        <row r="587">
          <cell r="B587" t="str">
            <v>Счетчик газа Гранд 3,2</v>
          </cell>
        </row>
        <row r="588">
          <cell r="B588" t="str">
            <v>Счетчик газа Гранд 3,2 ТК</v>
          </cell>
        </row>
        <row r="589">
          <cell r="B589" t="str">
            <v>Счетчик газа Гранд 4 G 3/4</v>
          </cell>
        </row>
        <row r="590">
          <cell r="B590" t="str">
            <v>Счетчик газа Гранд 4 G1</v>
          </cell>
        </row>
        <row r="591">
          <cell r="B591" t="str">
            <v>Счетчик газа Гранд 4 G1 1/4</v>
          </cell>
        </row>
        <row r="592">
          <cell r="B592" t="str">
            <v>Счетчик газа Гранд 4 ТК G 3/4</v>
          </cell>
        </row>
        <row r="593">
          <cell r="B593" t="str">
            <v>Счетчик газа Гранд 4 ТК G1</v>
          </cell>
        </row>
        <row r="594">
          <cell r="B594" t="str">
            <v>Счетчик газа Гранд 4 ТК G1 1/4</v>
          </cell>
        </row>
        <row r="595">
          <cell r="B595" t="str">
            <v>Счетчик газа Гранд 6 ТК G 3/4</v>
          </cell>
        </row>
        <row r="596">
          <cell r="B596" t="str">
            <v>Счетчик газа Гранд 6 ТК G1</v>
          </cell>
        </row>
        <row r="597">
          <cell r="B597" t="str">
            <v>Счетчик газа Гранд 6 ТК G1 1/4</v>
          </cell>
        </row>
        <row r="598">
          <cell r="B598" t="str">
            <v>Счетчик газа СГ ТК D10</v>
          </cell>
        </row>
        <row r="599">
          <cell r="B599" t="str">
            <v>Счетчик газа СГ ТК D16</v>
          </cell>
        </row>
        <row r="600">
          <cell r="B600" t="str">
            <v>Счетчик газа СГ ТК D25</v>
          </cell>
        </row>
        <row r="601">
          <cell r="B601" t="str">
            <v>Счетчик газа СГ ТК D4</v>
          </cell>
        </row>
        <row r="602">
          <cell r="B602" t="str">
            <v>Счетчик газа СГ ТК D40</v>
          </cell>
        </row>
        <row r="603">
          <cell r="B603" t="str">
            <v>Счетчик газа СГ ТК D6</v>
          </cell>
        </row>
        <row r="604">
          <cell r="B604" t="str">
            <v>Счетчик газа СГ ТК D65</v>
          </cell>
        </row>
        <row r="605">
          <cell r="B605" t="str">
            <v>Счетчик газовый G-1,6 (Бетар)</v>
          </cell>
        </row>
        <row r="606">
          <cell r="B606" t="str">
            <v>Табличка-указатель газопровода (пластмассовая)</v>
          </cell>
        </row>
        <row r="607">
          <cell r="B607" t="str">
            <v>Техпластина МБС 3 мм кг</v>
          </cell>
        </row>
        <row r="608">
          <cell r="B608" t="str">
            <v>Техпластина МБС 4 мм</v>
          </cell>
        </row>
        <row r="609">
          <cell r="B609" t="str">
            <v>Техпластина МБС 5 мм</v>
          </cell>
        </row>
        <row r="610">
          <cell r="B610" t="str">
            <v>Техпластина ТМКЩ 5 мм</v>
          </cell>
        </row>
        <row r="611">
          <cell r="B611" t="str">
            <v>Тройник ПЭ 100 SDR 11 110*63*110 (литой)</v>
          </cell>
        </row>
        <row r="612">
          <cell r="B612" t="str">
            <v>Тройник ПЭ 100 ГАЗ SDR 11-110</v>
          </cell>
        </row>
        <row r="613">
          <cell r="B613" t="str">
            <v>Тройник ПЭ 100 ГАЗ SDR 11-160</v>
          </cell>
        </row>
        <row r="614">
          <cell r="B614" t="str">
            <v>Тройник ПЭ 100 ГАЗ SDR 11-225</v>
          </cell>
        </row>
        <row r="615">
          <cell r="B615" t="str">
            <v>Тройник ПЭ 100 ГАЗ SDR 11-32</v>
          </cell>
        </row>
        <row r="616">
          <cell r="B616" t="str">
            <v>Тройник ПЭ 100 ГАЗ SDR 11-63</v>
          </cell>
        </row>
        <row r="617">
          <cell r="B617" t="str">
            <v>Тройник ПЭ 100 ГАЗ SDR 11-90</v>
          </cell>
        </row>
        <row r="618">
          <cell r="B618" t="str">
            <v>Труба d 108 мм</v>
          </cell>
        </row>
        <row r="619">
          <cell r="B619" t="str">
            <v>Труба d 114 мм</v>
          </cell>
        </row>
        <row r="620">
          <cell r="B620" t="str">
            <v>Труба d 15 мм</v>
          </cell>
        </row>
        <row r="621">
          <cell r="B621" t="str">
            <v>Труба d 159мм</v>
          </cell>
        </row>
        <row r="622">
          <cell r="B622" t="str">
            <v>Труба d 20 мм</v>
          </cell>
        </row>
        <row r="623">
          <cell r="B623" t="str">
            <v>Труба d 219мм</v>
          </cell>
        </row>
        <row r="624">
          <cell r="B624" t="str">
            <v>Труба d 25 мм</v>
          </cell>
        </row>
        <row r="625">
          <cell r="B625" t="str">
            <v>Труба d 32 мм</v>
          </cell>
        </row>
        <row r="626">
          <cell r="B626" t="str">
            <v>Труба d 40 мм</v>
          </cell>
        </row>
        <row r="627">
          <cell r="B627" t="str">
            <v>Труба d 57 мм</v>
          </cell>
        </row>
        <row r="628">
          <cell r="B628" t="str">
            <v>Труба d 76 мм</v>
          </cell>
        </row>
        <row r="629">
          <cell r="B629" t="str">
            <v>Труба d 89 мм</v>
          </cell>
        </row>
        <row r="630">
          <cell r="B630" t="str">
            <v>Труба а/цементная б/напорная Д 100 мм L-3,95 м</v>
          </cell>
        </row>
        <row r="631">
          <cell r="B631" t="str">
            <v>Труба гофрированная ПВХ 25 мм</v>
          </cell>
        </row>
        <row r="632">
          <cell r="B632" t="str">
            <v>Труба д-80х80 мм, профильная (толщина стенки 3мм)</v>
          </cell>
        </row>
        <row r="633">
          <cell r="B633" t="str">
            <v>Труба д-80х80 мм, профильная (толщина стенки 4мм)</v>
          </cell>
        </row>
        <row r="634">
          <cell r="B634" t="str">
            <v>Труба МП ГАЗ Pex-AL-Pex 16х2 (бухта 100 м)</v>
          </cell>
        </row>
        <row r="635">
          <cell r="B635" t="str">
            <v>Труба МП ГАЗ Pex-AL-Pex 20х2 (бухта 100 м)</v>
          </cell>
        </row>
        <row r="636">
          <cell r="B636" t="str">
            <v>Труба МП ГАЗ Pex-AL-Pex 26х3 (бухта 50 м)</v>
          </cell>
        </row>
        <row r="637">
          <cell r="B637" t="str">
            <v>Труба профильная 40*20*2,0 L=6,05 м</v>
          </cell>
        </row>
        <row r="638">
          <cell r="B638" t="str">
            <v>Труба профильная 50*25*2,0 мм</v>
          </cell>
        </row>
        <row r="639">
          <cell r="B639" t="str">
            <v>Труба профильная 50*50*2,0 мм</v>
          </cell>
        </row>
        <row r="640">
          <cell r="B640" t="str">
            <v>Труба профильная 50*50*3,0 L=6,05 м</v>
          </cell>
        </row>
        <row r="641">
          <cell r="B641" t="str">
            <v>Труба профильная 60*60*3,0 L=6,05 м</v>
          </cell>
        </row>
        <row r="642">
          <cell r="B642" t="str">
            <v>Труба ПЭ 100 ГАЗ SDR 11  D 110*10</v>
          </cell>
        </row>
        <row r="643">
          <cell r="B643" t="str">
            <v>Труба ПЭ 100 ГАЗ SDR 11  D 160*14,6</v>
          </cell>
        </row>
        <row r="644">
          <cell r="B644" t="str">
            <v>Труба ПЭ 100 ГАЗ SDR 11  D 225*20,5</v>
          </cell>
        </row>
        <row r="645">
          <cell r="B645" t="str">
            <v>Труба ПЭ 100 ГАЗ SDR 11  D 315*28,6</v>
          </cell>
        </row>
        <row r="646">
          <cell r="B646" t="str">
            <v>Труба ПЭ 100 ГАЗ SDR 11  D 32*3</v>
          </cell>
        </row>
        <row r="647">
          <cell r="B647" t="str">
            <v>Труба ПЭ 100 ГАЗ SDR 11  D 63*5,8</v>
          </cell>
        </row>
        <row r="648">
          <cell r="B648" t="str">
            <v>Труба ПЭ 100 ГАЗ SDR 11  D 90*8,2</v>
          </cell>
        </row>
        <row r="649">
          <cell r="B649" t="str">
            <v xml:space="preserve">Труба ПЭ80 SDR 11 d -110*10 "Полипластик" Краснодар </v>
          </cell>
        </row>
        <row r="650">
          <cell r="B650" t="str">
            <v xml:space="preserve">Труба ПЭ80 SDR 11 d -180*16,4 "Полипластик" Краснодар </v>
          </cell>
        </row>
        <row r="651">
          <cell r="B651" t="str">
            <v xml:space="preserve">Труба ПЭ80 SDR 11 d -250*22,7 "Полипластик" Краснодар </v>
          </cell>
        </row>
        <row r="652">
          <cell r="B652" t="str">
            <v>Труба ПЭ80 SDR 11 d -40*3,7</v>
          </cell>
        </row>
        <row r="653">
          <cell r="B653" t="str">
            <v xml:space="preserve">Трубка термоусадочная </v>
          </cell>
        </row>
        <row r="654">
          <cell r="B654" t="str">
            <v>Уайт-спирит</v>
          </cell>
        </row>
        <row r="655">
          <cell r="B655" t="str">
            <v>Уголок 25*25*4 мм</v>
          </cell>
        </row>
        <row r="656">
          <cell r="B656" t="str">
            <v>Уголок 32*32*3 мм</v>
          </cell>
        </row>
        <row r="657">
          <cell r="B657" t="str">
            <v>Уголок 35*35*3 мм</v>
          </cell>
        </row>
        <row r="658">
          <cell r="B658" t="str">
            <v>Уголок 40*40*4 мм</v>
          </cell>
        </row>
        <row r="659">
          <cell r="B659" t="str">
            <v>Уголок 45*45*4 мм</v>
          </cell>
        </row>
        <row r="660">
          <cell r="B660" t="str">
            <v>Уголок 50*50*4 мм</v>
          </cell>
        </row>
        <row r="661">
          <cell r="B661" t="str">
            <v>Уголок 75*75*5 мм</v>
          </cell>
        </row>
        <row r="662">
          <cell r="B662" t="str">
            <v>Установка газорегуляторная шкафная УГРШ-50(К) с РДК-50Н (ПКФ"Экс-Форма")</v>
          </cell>
        </row>
        <row r="663">
          <cell r="B663" t="str">
            <v>Установка газорегуляторная шкафная УГРШ-50(К)-2 с 2РДК-50Н (ПКФ"Экс-Форма")</v>
          </cell>
        </row>
        <row r="664">
          <cell r="B664" t="str">
            <v>Установка газорегуляторная шкафная УГРШ-50Н с РДП-50Н (ПКФ"Экс-Форма")</v>
          </cell>
        </row>
        <row r="665">
          <cell r="B665" t="str">
            <v>Установка газорегуляторная шкафная УГРШ-50Н-2 с 2РДП-50Н (ПКФ"Экс-Форма")</v>
          </cell>
        </row>
        <row r="666">
          <cell r="B666" t="str">
            <v>Фильтр газовый ФГ Ду15 Ру16 (муфтовый)</v>
          </cell>
        </row>
        <row r="667">
          <cell r="B667" t="str">
            <v>Фильтр газовый ФГ Ду20 Ру16 (муфтовый)</v>
          </cell>
        </row>
        <row r="668">
          <cell r="B668" t="str">
            <v>Фильтр газовый ФГ Ду25 Ру16 (муфтовый)</v>
          </cell>
        </row>
        <row r="669">
          <cell r="B669" t="str">
            <v>Фильтр газовый ФГ Ду40 Ру16 (муфтовый)</v>
          </cell>
        </row>
        <row r="670">
          <cell r="B670" t="str">
            <v>Фильтр газовый ФГ-100 Ру16</v>
          </cell>
        </row>
        <row r="671">
          <cell r="B671" t="str">
            <v>Фильтр газовый ФГ-100 Ру16 с ДИПД</v>
          </cell>
        </row>
        <row r="672">
          <cell r="B672" t="str">
            <v>Фильтр газовый ФГ-150 Ру16</v>
          </cell>
        </row>
        <row r="673">
          <cell r="B673" t="str">
            <v>Фильтр газовый ФГ-80 Ру16</v>
          </cell>
        </row>
        <row r="674">
          <cell r="B674" t="str">
            <v>Фильтр газовый ФГ-80 Ру16 с ДИПД</v>
          </cell>
        </row>
        <row r="675">
          <cell r="B675" t="str">
            <v>Фильтр газовый ФГС - 32 Ру 16 ВО</v>
          </cell>
        </row>
        <row r="676">
          <cell r="B676" t="str">
            <v>Фильтр газовый ФГС - 50 Ру 16 ВО</v>
          </cell>
        </row>
        <row r="677">
          <cell r="B677" t="str">
            <v>Фильтр газовый ФГС - 50 Ру 16 ВО с ДИПД</v>
          </cell>
        </row>
        <row r="678">
          <cell r="B678" t="str">
            <v>Фланец Ду100*16</v>
          </cell>
        </row>
        <row r="679">
          <cell r="B679" t="str">
            <v>Фланец Ду150*16</v>
          </cell>
        </row>
        <row r="680">
          <cell r="B680" t="str">
            <v>Фланец Ду20*16</v>
          </cell>
        </row>
        <row r="681">
          <cell r="B681" t="str">
            <v>Фланец Ду200*16</v>
          </cell>
        </row>
        <row r="682">
          <cell r="B682" t="str">
            <v>Фланец Ду25*16</v>
          </cell>
        </row>
        <row r="683">
          <cell r="B683" t="str">
            <v>Фланец Ду32*16</v>
          </cell>
        </row>
        <row r="684">
          <cell r="B684" t="str">
            <v>Фланец Ду40*16</v>
          </cell>
        </row>
        <row r="685">
          <cell r="B685" t="str">
            <v>Фланец Ду50*16</v>
          </cell>
        </row>
        <row r="686">
          <cell r="B686" t="str">
            <v>Фланец Ду65*16</v>
          </cell>
        </row>
        <row r="687">
          <cell r="B687" t="str">
            <v>Фланец Ду80*16</v>
          </cell>
        </row>
        <row r="688">
          <cell r="B688" t="str">
            <v>Хомут 6 мм</v>
          </cell>
        </row>
        <row r="689">
          <cell r="B689" t="str">
            <v>Хомут сантехнический д. 15 мм</v>
          </cell>
        </row>
        <row r="690">
          <cell r="B690" t="str">
            <v>Хомут сантехнический д. 20 мм</v>
          </cell>
        </row>
        <row r="691">
          <cell r="B691" t="str">
            <v>Хомут сантехнический д. 25 мм</v>
          </cell>
        </row>
        <row r="692">
          <cell r="B692" t="str">
            <v>Хомут сантехнический д. 32 мм</v>
          </cell>
        </row>
        <row r="693">
          <cell r="B693" t="str">
            <v>Хомут сантехнический д. 40 мм</v>
          </cell>
        </row>
        <row r="694">
          <cell r="B694" t="str">
            <v>Хомут сантехнический д. 50 мм</v>
          </cell>
        </row>
        <row r="695">
          <cell r="B695" t="str">
            <v>Цемент кг</v>
          </cell>
        </row>
        <row r="696">
          <cell r="B696" t="str">
            <v>Цемент М500 (мешок 50кг) шт</v>
          </cell>
        </row>
        <row r="697">
          <cell r="B697" t="str">
            <v>Шайба d 12 мм</v>
          </cell>
        </row>
        <row r="698">
          <cell r="B698" t="str">
            <v>Шайба d 14 мм</v>
          </cell>
        </row>
        <row r="699">
          <cell r="B699" t="str">
            <v>Шайба d 16 мм</v>
          </cell>
        </row>
        <row r="700">
          <cell r="B700" t="str">
            <v xml:space="preserve">Шайба d 18 мм </v>
          </cell>
        </row>
        <row r="701">
          <cell r="B701" t="str">
            <v xml:space="preserve">Шайба d 20 мм </v>
          </cell>
        </row>
        <row r="702">
          <cell r="B702" t="str">
            <v xml:space="preserve">Шайба d 24 мм </v>
          </cell>
        </row>
        <row r="703">
          <cell r="B703" t="str">
            <v>Шайба d 8 мм</v>
          </cell>
        </row>
        <row r="704">
          <cell r="B704" t="str">
            <v>Швеллер 12 п</v>
          </cell>
        </row>
        <row r="705">
          <cell r="B705" t="str">
            <v>Шестигранник 36 ст. 35 ГОСТ 2879/1050</v>
          </cell>
        </row>
        <row r="706">
          <cell r="B706" t="str">
            <v>Шестигранник 41 ст. 35 ГОСТ 2879/1050</v>
          </cell>
        </row>
        <row r="707">
          <cell r="B707" t="str">
            <v>Шестигранник 55 ст. 35 ГОСТ 2879/1050</v>
          </cell>
        </row>
        <row r="708">
          <cell r="B708" t="str">
            <v>Шкаф для счетчика ШС 1,2</v>
          </cell>
        </row>
        <row r="709">
          <cell r="B709" t="str">
            <v>Шкаф для счетчика ШС 2,0</v>
          </cell>
        </row>
        <row r="710">
          <cell r="B710" t="str">
            <v>Шкафной регуляторный пункт ШРП-НОРД FE 10-1 с фильтром</v>
          </cell>
        </row>
        <row r="711">
          <cell r="B711" t="str">
            <v>Шкафной регуляторный пункт ШРП-НОРД FE 25-1 с фильтром</v>
          </cell>
        </row>
        <row r="712">
          <cell r="B712" t="str">
            <v>Шкафной регуляторный пункт ШРП-НОРД FES-1 с фильтром</v>
          </cell>
        </row>
        <row r="713">
          <cell r="B713" t="str">
            <v>Шкафной регуляторный пункт ШРП-НОРД Fes-2</v>
          </cell>
        </row>
        <row r="714">
          <cell r="B714" t="str">
            <v>Шланг кислородный дм- 6 мм</v>
          </cell>
        </row>
        <row r="715">
          <cell r="B715" t="str">
            <v>Шланг кислородный дм- 9 мм</v>
          </cell>
        </row>
        <row r="716">
          <cell r="B716" t="str">
            <v>Шланг силиконовый</v>
          </cell>
        </row>
        <row r="717">
          <cell r="B717" t="str">
            <v>Шпилька 10*1000</v>
          </cell>
        </row>
        <row r="718">
          <cell r="B718" t="str">
            <v>Шпилька 8*1000</v>
          </cell>
        </row>
        <row r="719">
          <cell r="B719" t="str">
            <v>Штуцер с гайкой д. - 15 мм</v>
          </cell>
        </row>
        <row r="720">
          <cell r="B720" t="str">
            <v>Штуцер с гайкой д. - 20 мм</v>
          </cell>
        </row>
        <row r="721">
          <cell r="B721" t="str">
            <v>Электрическая часть с блоком от СИКЗ</v>
          </cell>
        </row>
        <row r="722">
          <cell r="B722" t="str">
            <v>Электрод LB d 2,6 мм</v>
          </cell>
        </row>
        <row r="723">
          <cell r="B723" t="str">
            <v>Электрод LB d 3,2 мм</v>
          </cell>
        </row>
        <row r="724">
          <cell r="B724" t="str">
            <v>Электрод сравнения неполяризующийся (переносной) ЭНЕС-Р</v>
          </cell>
        </row>
      </sheetData>
      <sheetData sheetId="20">
        <row r="2">
          <cell r="B2" t="str">
            <v>Аккумулятор VARTA  (1.2V, 2700mAh) NiMH уп</v>
          </cell>
        </row>
      </sheetData>
      <sheetData sheetId="21"/>
      <sheetData sheetId="2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C2:E15"/>
  <sheetViews>
    <sheetView workbookViewId="0">
      <selection activeCell="C18" sqref="C18"/>
    </sheetView>
  </sheetViews>
  <sheetFormatPr defaultRowHeight="15" x14ac:dyDescent="0.25"/>
  <cols>
    <col min="3" max="3" width="20" customWidth="1"/>
    <col min="5" max="5" width="18.5703125" customWidth="1"/>
  </cols>
  <sheetData>
    <row r="2" spans="3:5" x14ac:dyDescent="0.25">
      <c r="C2" t="s">
        <v>113</v>
      </c>
      <c r="E2" s="4" t="s">
        <v>147</v>
      </c>
    </row>
    <row r="3" spans="3:5" x14ac:dyDescent="0.25">
      <c r="C3" t="s">
        <v>114</v>
      </c>
    </row>
    <row r="4" spans="3:5" x14ac:dyDescent="0.25">
      <c r="C4" t="s">
        <v>115</v>
      </c>
    </row>
    <row r="5" spans="3:5" x14ac:dyDescent="0.25">
      <c r="C5" t="s">
        <v>116</v>
      </c>
    </row>
    <row r="6" spans="3:5" x14ac:dyDescent="0.25">
      <c r="C6" t="s">
        <v>119</v>
      </c>
    </row>
    <row r="7" spans="3:5" x14ac:dyDescent="0.25">
      <c r="C7" t="s">
        <v>117</v>
      </c>
    </row>
    <row r="8" spans="3:5" x14ac:dyDescent="0.25">
      <c r="C8" t="s">
        <v>118</v>
      </c>
    </row>
    <row r="9" spans="3:5" x14ac:dyDescent="0.25">
      <c r="C9" t="s">
        <v>120</v>
      </c>
    </row>
    <row r="10" spans="3:5" x14ac:dyDescent="0.25">
      <c r="C10" t="s">
        <v>123</v>
      </c>
    </row>
    <row r="11" spans="3:5" x14ac:dyDescent="0.25">
      <c r="C11" t="s">
        <v>124</v>
      </c>
    </row>
    <row r="12" spans="3:5" x14ac:dyDescent="0.25">
      <c r="C12" t="s">
        <v>125</v>
      </c>
    </row>
    <row r="13" spans="3:5" x14ac:dyDescent="0.25">
      <c r="C13" t="s">
        <v>121</v>
      </c>
    </row>
    <row r="14" spans="3:5" x14ac:dyDescent="0.25">
      <c r="C14" t="s">
        <v>122</v>
      </c>
    </row>
    <row r="15" spans="3:5" x14ac:dyDescent="0.25">
      <c r="C15" s="8" t="s">
        <v>241</v>
      </c>
    </row>
  </sheetData>
  <dataValidations count="1">
    <dataValidation type="list" allowBlank="1" showInputMessage="1" showErrorMessage="1" sqref="E2">
      <formula1>$E$2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W489"/>
  <sheetViews>
    <sheetView showZeros="0" tabSelected="1" zoomScale="40" zoomScaleNormal="40" zoomScaleSheetLayoutView="40" workbookViewId="0">
      <selection activeCell="V5" sqref="V3:V5"/>
    </sheetView>
  </sheetViews>
  <sheetFormatPr defaultColWidth="9.140625" defaultRowHeight="23.25" x14ac:dyDescent="0.25"/>
  <cols>
    <col min="1" max="1" width="25.42578125" style="276" customWidth="1"/>
    <col min="2" max="2" width="20.28515625" style="276" hidden="1" customWidth="1"/>
    <col min="3" max="3" width="130" style="277" customWidth="1"/>
    <col min="4" max="4" width="23.42578125" style="276" customWidth="1"/>
    <col min="5" max="5" width="22.140625" style="276" hidden="1" customWidth="1"/>
    <col min="6" max="6" width="34.42578125" style="278" hidden="1" customWidth="1"/>
    <col min="7" max="7" width="22.42578125" style="278" hidden="1" customWidth="1"/>
    <col min="8" max="8" width="23.85546875" style="278" hidden="1" customWidth="1"/>
    <col min="9" max="9" width="30" style="278" hidden="1" customWidth="1"/>
    <col min="10" max="11" width="25.7109375" style="278" hidden="1" customWidth="1"/>
    <col min="12" max="12" width="30" style="278" hidden="1" customWidth="1"/>
    <col min="13" max="14" width="25.7109375" style="278" hidden="1" customWidth="1"/>
    <col min="15" max="15" width="32.85546875" style="278" hidden="1" customWidth="1"/>
    <col min="16" max="17" width="25.7109375" style="278" hidden="1" customWidth="1"/>
    <col min="18" max="18" width="33.85546875" style="276" customWidth="1"/>
    <col min="19" max="19" width="31" style="276" customWidth="1"/>
    <col min="20" max="20" width="29.5703125" style="276" customWidth="1"/>
    <col min="21" max="22" width="30.28515625" style="276" customWidth="1"/>
    <col min="23" max="23" width="26.28515625" style="276" customWidth="1"/>
    <col min="24" max="28" width="21.28515625" style="276" customWidth="1"/>
    <col min="29" max="34" width="19.85546875" style="276" customWidth="1"/>
    <col min="35" max="16384" width="9.140625" style="276"/>
  </cols>
  <sheetData>
    <row r="1" spans="1:23" s="282" customFormat="1" ht="29.25" customHeight="1" x14ac:dyDescent="0.25">
      <c r="C1" s="283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U1" s="392" t="s">
        <v>368</v>
      </c>
      <c r="V1" s="392"/>
    </row>
    <row r="2" spans="1:23" s="282" customFormat="1" ht="45.75" customHeight="1" x14ac:dyDescent="0.25">
      <c r="C2" s="283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U2" s="286"/>
      <c r="V2" s="287" t="s">
        <v>152</v>
      </c>
    </row>
    <row r="3" spans="1:23" s="282" customFormat="1" ht="39" customHeight="1" x14ac:dyDescent="0.25">
      <c r="C3" s="283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U3" s="287"/>
      <c r="V3" s="287" t="s">
        <v>363</v>
      </c>
    </row>
    <row r="4" spans="1:23" s="282" customFormat="1" ht="39" customHeight="1" x14ac:dyDescent="0.25">
      <c r="C4" s="283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U4" s="287"/>
      <c r="V4" s="391" t="s">
        <v>362</v>
      </c>
    </row>
    <row r="5" spans="1:23" s="282" customFormat="1" ht="39" customHeight="1" x14ac:dyDescent="0.25">
      <c r="C5" s="283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U5" s="287"/>
      <c r="V5" s="391" t="s">
        <v>364</v>
      </c>
    </row>
    <row r="6" spans="1:23" s="282" customFormat="1" ht="38.25" customHeight="1" x14ac:dyDescent="0.4">
      <c r="C6" s="283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U6" s="288"/>
      <c r="V6" s="289" t="s">
        <v>342</v>
      </c>
    </row>
    <row r="7" spans="1:23" s="282" customFormat="1" ht="33.75" customHeight="1" x14ac:dyDescent="0.4">
      <c r="C7" s="283"/>
      <c r="F7" s="284"/>
      <c r="G7" s="284"/>
      <c r="H7" s="284"/>
      <c r="I7" s="284"/>
      <c r="J7" s="284"/>
      <c r="K7" s="284"/>
      <c r="L7" s="284"/>
      <c r="M7" s="284"/>
      <c r="N7" s="284"/>
      <c r="O7" s="284"/>
      <c r="P7" s="284"/>
      <c r="Q7" s="284"/>
      <c r="U7" s="357"/>
      <c r="V7" s="357" t="s">
        <v>281</v>
      </c>
    </row>
    <row r="8" spans="1:23" s="282" customFormat="1" ht="30" x14ac:dyDescent="0.25">
      <c r="C8" s="283"/>
      <c r="F8" s="284"/>
      <c r="G8" s="284"/>
      <c r="H8" s="284"/>
      <c r="I8" s="284"/>
      <c r="J8" s="284"/>
      <c r="K8" s="284"/>
      <c r="L8" s="284"/>
      <c r="M8" s="284"/>
      <c r="N8" s="284"/>
      <c r="O8" s="284"/>
      <c r="P8" s="284"/>
      <c r="Q8" s="284"/>
    </row>
    <row r="9" spans="1:23" s="282" customFormat="1" ht="30" x14ac:dyDescent="0.25">
      <c r="A9" s="290"/>
      <c r="B9" s="290"/>
      <c r="C9" s="291"/>
      <c r="D9" s="290"/>
      <c r="E9" s="290"/>
      <c r="F9" s="313"/>
      <c r="G9" s="313"/>
      <c r="H9" s="313"/>
      <c r="I9" s="313"/>
      <c r="J9" s="313"/>
      <c r="K9" s="313"/>
      <c r="L9" s="313"/>
      <c r="M9" s="313"/>
      <c r="N9" s="313"/>
      <c r="O9" s="313"/>
      <c r="P9" s="313"/>
      <c r="Q9" s="313"/>
      <c r="R9" s="290"/>
      <c r="S9" s="290"/>
    </row>
    <row r="10" spans="1:23" s="282" customFormat="1" ht="39.75" customHeight="1" x14ac:dyDescent="0.25">
      <c r="A10" s="414" t="s">
        <v>178</v>
      </c>
      <c r="B10" s="414"/>
      <c r="C10" s="414"/>
      <c r="D10" s="414"/>
      <c r="E10" s="414"/>
      <c r="F10" s="414"/>
      <c r="G10" s="414"/>
      <c r="H10" s="414"/>
      <c r="I10" s="414"/>
      <c r="J10" s="414"/>
      <c r="K10" s="414"/>
      <c r="L10" s="414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4"/>
    </row>
    <row r="11" spans="1:23" s="282" customFormat="1" ht="38.25" customHeight="1" x14ac:dyDescent="0.25">
      <c r="A11" s="414" t="s">
        <v>179</v>
      </c>
      <c r="B11" s="414"/>
      <c r="C11" s="414"/>
      <c r="D11" s="414"/>
      <c r="E11" s="414"/>
      <c r="F11" s="414"/>
      <c r="G11" s="414"/>
      <c r="H11" s="414"/>
      <c r="I11" s="414"/>
      <c r="J11" s="414"/>
      <c r="K11" s="414"/>
      <c r="L11" s="414"/>
      <c r="M11" s="414"/>
      <c r="N11" s="414"/>
      <c r="O11" s="414"/>
      <c r="P11" s="414"/>
      <c r="Q11" s="414"/>
      <c r="R11" s="414"/>
      <c r="S11" s="414"/>
      <c r="T11" s="414"/>
      <c r="U11" s="414"/>
      <c r="V11" s="414"/>
      <c r="W11" s="414"/>
    </row>
    <row r="12" spans="1:23" s="282" customFormat="1" ht="37.5" customHeight="1" x14ac:dyDescent="0.25">
      <c r="A12" s="415" t="s">
        <v>365</v>
      </c>
      <c r="B12" s="415"/>
      <c r="C12" s="415"/>
      <c r="D12" s="415"/>
      <c r="E12" s="415"/>
      <c r="F12" s="415"/>
      <c r="G12" s="415"/>
      <c r="H12" s="415"/>
      <c r="I12" s="415"/>
      <c r="J12" s="415"/>
      <c r="K12" s="415"/>
      <c r="L12" s="415"/>
      <c r="M12" s="415"/>
      <c r="N12" s="415"/>
      <c r="O12" s="415"/>
      <c r="P12" s="415"/>
      <c r="Q12" s="415"/>
      <c r="R12" s="415"/>
      <c r="S12" s="415"/>
      <c r="T12" s="415"/>
      <c r="U12" s="415"/>
      <c r="V12" s="415"/>
      <c r="W12" s="415"/>
    </row>
    <row r="13" spans="1:23" s="285" customFormat="1" ht="30" customHeight="1" x14ac:dyDescent="0.25">
      <c r="A13" s="416" t="s">
        <v>370</v>
      </c>
      <c r="B13" s="416"/>
      <c r="C13" s="416"/>
      <c r="D13" s="416"/>
      <c r="E13" s="416"/>
      <c r="F13" s="416"/>
      <c r="G13" s="416"/>
      <c r="H13" s="416"/>
      <c r="I13" s="416"/>
      <c r="J13" s="416"/>
      <c r="K13" s="416"/>
      <c r="L13" s="416"/>
      <c r="M13" s="416"/>
      <c r="N13" s="416"/>
      <c r="O13" s="416"/>
      <c r="P13" s="416"/>
      <c r="Q13" s="416"/>
      <c r="R13" s="416"/>
      <c r="S13" s="416"/>
      <c r="T13" s="416"/>
      <c r="U13" s="416"/>
      <c r="V13" s="416"/>
      <c r="W13" s="416"/>
    </row>
    <row r="14" spans="1:23" s="285" customFormat="1" ht="21" customHeight="1" x14ac:dyDescent="0.25">
      <c r="A14" s="314"/>
      <c r="B14" s="314"/>
      <c r="C14" s="314"/>
      <c r="D14" s="314"/>
      <c r="E14" s="314"/>
      <c r="F14" s="314"/>
      <c r="G14" s="314"/>
      <c r="H14" s="314"/>
      <c r="I14" s="314"/>
      <c r="J14" s="314"/>
      <c r="K14" s="314"/>
      <c r="L14" s="314"/>
      <c r="M14" s="314"/>
      <c r="N14" s="314"/>
      <c r="O14" s="314"/>
      <c r="P14" s="314"/>
      <c r="Q14" s="314"/>
      <c r="R14" s="314"/>
      <c r="S14" s="314"/>
    </row>
    <row r="15" spans="1:23" s="279" customFormat="1" ht="18" customHeight="1" thickBot="1" x14ac:dyDescent="0.3">
      <c r="A15" s="276"/>
      <c r="B15" s="276"/>
      <c r="C15" s="277"/>
      <c r="D15" s="276"/>
      <c r="E15" s="276"/>
      <c r="F15" s="278"/>
      <c r="G15" s="278"/>
      <c r="H15" s="278"/>
      <c r="I15" s="278"/>
      <c r="J15" s="278"/>
      <c r="K15" s="278"/>
      <c r="L15" s="278"/>
      <c r="M15" s="278"/>
      <c r="N15" s="278"/>
      <c r="O15" s="278"/>
      <c r="P15" s="278"/>
      <c r="Q15" s="278"/>
      <c r="R15" s="278"/>
      <c r="S15" s="280"/>
    </row>
    <row r="16" spans="1:23" s="285" customFormat="1" ht="57" customHeight="1" thickBot="1" x14ac:dyDescent="0.3">
      <c r="A16" s="417" t="s">
        <v>154</v>
      </c>
      <c r="B16" s="420" t="s">
        <v>111</v>
      </c>
      <c r="C16" s="435" t="s">
        <v>102</v>
      </c>
      <c r="D16" s="430" t="s">
        <v>103</v>
      </c>
      <c r="E16" s="433" t="s">
        <v>62</v>
      </c>
      <c r="F16" s="393" t="s">
        <v>104</v>
      </c>
      <c r="G16" s="394"/>
      <c r="H16" s="394"/>
      <c r="I16" s="394"/>
      <c r="J16" s="394"/>
      <c r="K16" s="394"/>
      <c r="L16" s="394"/>
      <c r="M16" s="394"/>
      <c r="N16" s="395"/>
      <c r="O16" s="319"/>
      <c r="P16" s="319"/>
      <c r="Q16" s="319"/>
      <c r="R16" s="396" t="s">
        <v>112</v>
      </c>
      <c r="S16" s="399" t="s">
        <v>307</v>
      </c>
      <c r="T16" s="408" t="s">
        <v>280</v>
      </c>
      <c r="U16" s="409"/>
      <c r="V16" s="409"/>
      <c r="W16" s="410"/>
    </row>
    <row r="17" spans="1:23" s="285" customFormat="1" ht="25.5" customHeight="1" thickBot="1" x14ac:dyDescent="0.3">
      <c r="A17" s="418"/>
      <c r="B17" s="421"/>
      <c r="C17" s="436"/>
      <c r="D17" s="431"/>
      <c r="E17" s="434"/>
      <c r="F17" s="402" t="s">
        <v>105</v>
      </c>
      <c r="G17" s="403"/>
      <c r="H17" s="404"/>
      <c r="I17" s="405" t="s">
        <v>106</v>
      </c>
      <c r="J17" s="406"/>
      <c r="K17" s="407"/>
      <c r="L17" s="405" t="s">
        <v>107</v>
      </c>
      <c r="M17" s="406"/>
      <c r="N17" s="407"/>
      <c r="O17" s="405" t="s">
        <v>240</v>
      </c>
      <c r="P17" s="406"/>
      <c r="Q17" s="407"/>
      <c r="R17" s="397"/>
      <c r="S17" s="400"/>
      <c r="T17" s="411"/>
      <c r="U17" s="412"/>
      <c r="V17" s="412"/>
      <c r="W17" s="413"/>
    </row>
    <row r="18" spans="1:23" s="285" customFormat="1" ht="119.25" customHeight="1" thickBot="1" x14ac:dyDescent="0.3">
      <c r="A18" s="419"/>
      <c r="B18" s="422"/>
      <c r="C18" s="437"/>
      <c r="D18" s="432"/>
      <c r="E18" s="434"/>
      <c r="F18" s="292" t="s">
        <v>108</v>
      </c>
      <c r="G18" s="293" t="s">
        <v>109</v>
      </c>
      <c r="H18" s="294" t="s">
        <v>110</v>
      </c>
      <c r="I18" s="295" t="s">
        <v>108</v>
      </c>
      <c r="J18" s="293" t="s">
        <v>109</v>
      </c>
      <c r="K18" s="294" t="s">
        <v>110</v>
      </c>
      <c r="L18" s="295" t="s">
        <v>108</v>
      </c>
      <c r="M18" s="293" t="s">
        <v>109</v>
      </c>
      <c r="N18" s="294" t="s">
        <v>110</v>
      </c>
      <c r="O18" s="295" t="s">
        <v>108</v>
      </c>
      <c r="P18" s="293" t="s">
        <v>109</v>
      </c>
      <c r="Q18" s="294" t="s">
        <v>110</v>
      </c>
      <c r="R18" s="398"/>
      <c r="S18" s="401"/>
      <c r="T18" s="332" t="s">
        <v>276</v>
      </c>
      <c r="U18" s="332" t="s">
        <v>277</v>
      </c>
      <c r="V18" s="332" t="s">
        <v>278</v>
      </c>
      <c r="W18" s="333" t="s">
        <v>279</v>
      </c>
    </row>
    <row r="19" spans="1:23" s="284" customFormat="1" ht="32.25" customHeight="1" thickBot="1" x14ac:dyDescent="0.3">
      <c r="A19" s="328">
        <v>1</v>
      </c>
      <c r="B19" s="328">
        <f>A19+1</f>
        <v>2</v>
      </c>
      <c r="C19" s="328">
        <f t="shared" ref="C19:W19" si="0">B19+1</f>
        <v>3</v>
      </c>
      <c r="D19" s="328">
        <f t="shared" si="0"/>
        <v>4</v>
      </c>
      <c r="E19" s="328">
        <f t="shared" si="0"/>
        <v>5</v>
      </c>
      <c r="F19" s="328">
        <f t="shared" si="0"/>
        <v>6</v>
      </c>
      <c r="G19" s="328">
        <f t="shared" si="0"/>
        <v>7</v>
      </c>
      <c r="H19" s="328">
        <f t="shared" si="0"/>
        <v>8</v>
      </c>
      <c r="I19" s="328">
        <f t="shared" si="0"/>
        <v>9</v>
      </c>
      <c r="J19" s="328">
        <f t="shared" si="0"/>
        <v>10</v>
      </c>
      <c r="K19" s="328">
        <f t="shared" si="0"/>
        <v>11</v>
      </c>
      <c r="L19" s="328">
        <f t="shared" si="0"/>
        <v>12</v>
      </c>
      <c r="M19" s="328">
        <f t="shared" si="0"/>
        <v>13</v>
      </c>
      <c r="N19" s="328">
        <f t="shared" si="0"/>
        <v>14</v>
      </c>
      <c r="O19" s="328">
        <f t="shared" si="0"/>
        <v>15</v>
      </c>
      <c r="P19" s="328">
        <f t="shared" si="0"/>
        <v>16</v>
      </c>
      <c r="Q19" s="328">
        <f t="shared" si="0"/>
        <v>17</v>
      </c>
      <c r="R19" s="328">
        <f t="shared" si="0"/>
        <v>18</v>
      </c>
      <c r="S19" s="328">
        <f t="shared" si="0"/>
        <v>19</v>
      </c>
      <c r="T19" s="328">
        <f t="shared" si="0"/>
        <v>20</v>
      </c>
      <c r="U19" s="328">
        <f t="shared" si="0"/>
        <v>21</v>
      </c>
      <c r="V19" s="328">
        <f t="shared" si="0"/>
        <v>22</v>
      </c>
      <c r="W19" s="328">
        <f t="shared" si="0"/>
        <v>23</v>
      </c>
    </row>
    <row r="20" spans="1:23" s="313" customFormat="1" ht="32.25" customHeight="1" thickBot="1" x14ac:dyDescent="0.3">
      <c r="A20" s="296"/>
      <c r="B20" s="358"/>
      <c r="C20" s="438"/>
      <c r="D20" s="439"/>
      <c r="E20" s="439"/>
      <c r="F20" s="439"/>
      <c r="G20" s="439"/>
      <c r="H20" s="439"/>
      <c r="I20" s="439"/>
      <c r="J20" s="439"/>
      <c r="K20" s="439"/>
      <c r="L20" s="439"/>
      <c r="M20" s="439"/>
      <c r="N20" s="439"/>
      <c r="O20" s="439"/>
      <c r="P20" s="439"/>
      <c r="Q20" s="439"/>
      <c r="R20" s="439"/>
      <c r="S20" s="439"/>
      <c r="T20" s="368">
        <v>1.8</v>
      </c>
      <c r="U20" s="368">
        <v>2</v>
      </c>
      <c r="V20" s="368">
        <v>2.2000000000000002</v>
      </c>
      <c r="W20" s="369">
        <v>2.5</v>
      </c>
    </row>
    <row r="21" spans="1:23" s="362" customFormat="1" ht="32.25" customHeight="1" thickBot="1" x14ac:dyDescent="0.3">
      <c r="A21" s="363"/>
      <c r="B21" s="364"/>
      <c r="C21" s="440" t="s">
        <v>250</v>
      </c>
      <c r="D21" s="441"/>
      <c r="E21" s="441"/>
      <c r="F21" s="441"/>
      <c r="G21" s="441"/>
      <c r="H21" s="441"/>
      <c r="I21" s="441"/>
      <c r="J21" s="441"/>
      <c r="K21" s="441"/>
      <c r="L21" s="441"/>
      <c r="M21" s="441"/>
      <c r="N21" s="441"/>
      <c r="O21" s="441"/>
      <c r="P21" s="441"/>
      <c r="Q21" s="441"/>
      <c r="R21" s="441"/>
      <c r="S21" s="441"/>
      <c r="T21" s="441"/>
      <c r="U21" s="441"/>
      <c r="V21" s="441"/>
      <c r="W21" s="442"/>
    </row>
    <row r="22" spans="1:23" s="282" customFormat="1" ht="63.75" customHeight="1" x14ac:dyDescent="0.25">
      <c r="A22" s="367" t="s">
        <v>308</v>
      </c>
      <c r="B22" s="323"/>
      <c r="C22" s="322" t="s">
        <v>282</v>
      </c>
      <c r="D22" s="323" t="s">
        <v>127</v>
      </c>
      <c r="E22" s="323"/>
      <c r="F22" s="323" t="s">
        <v>121</v>
      </c>
      <c r="G22" s="323">
        <f>1.24</f>
        <v>1.24</v>
      </c>
      <c r="H22" s="323">
        <f>IF(F22="слесарь 2 р.",Калькуляция!$C$22,IF(F22="слесарь 3 р.",Калькуляция!$D$22,IF(F22="слесарь 4 р.",Калькуляция!$E$22,IF(F22="слесарь 5 р.",Калькуляция!$F$22,IF(F22="слесарь 6 р.",Калькуляция!$G$22,IF(F22="э/газосварщик 4 р.",Калькуляция!$I$22,IF(F22="э/газосварщик 5 р.",Калькуляция!$H$22,IF(F22="монтер 4 р.",Калькуляция!$J$22,IF(F22="монтер 5 р.",Калькуляция!$K$22,IF(F22="монтер  6 р.",Калькуляция!$L$22,IF(F22="мастер 8 р.",Калькуляция!$M$22,IF(F22="инженер 10 р.",Калькуляция!$N$22,0))))))))))))</f>
        <v>475.6</v>
      </c>
      <c r="I22" s="323" t="s">
        <v>116</v>
      </c>
      <c r="J22" s="323">
        <f>1.24</f>
        <v>1.24</v>
      </c>
      <c r="K22" s="323">
        <f>IF(I22="слесарь 2 р.",Калькуляция!$C$22,IF(I22="слесарь 3 р.",Калькуляция!$D$22,IF(I22="слесарь 4 р.",Калькуляция!$E$22,IF(I22="слесарь 5 р.",Калькуляция!$F$22,IF(I22="слесарь 6 р.",Калькуляция!$G$22,IF(I22="э/газосварщик 4 р.",Калькуляция!$I$22,IF(I22="э/газосварщик 5 р.",Калькуляция!$H$22,IF(I22="монтер 4 р.",Калькуляция!$J$22,IF(I22="монтер 5 р.",Калькуляция!$K$22,IF(I22="монтер  6 р.",Калькуляция!$L$22,IF(I22="мастер 8 р.",Калькуляция!$M$22,IF(I22="инженер 10 р.",Калькуляция!$N$22,0))))))))))))</f>
        <v>245.4</v>
      </c>
      <c r="L22" s="323" t="s">
        <v>115</v>
      </c>
      <c r="M22" s="323">
        <f>1.24</f>
        <v>1.24</v>
      </c>
      <c r="N22" s="323">
        <f>IF(L22="слесарь 2 р.",Калькуляция!$C$22,IF(L22="слесарь 3 р.",Калькуляция!$D$22,IF(L22="слесарь 4 р.",Калькуляция!$E$22,IF(L22="слесарь 5 р.",Калькуляция!$F$22,IF(L22="слесарь 6 р.",Калькуляция!$G$22,IF(L22="э/газосварщик 4 р.",Калькуляция!$I$22,IF(L22="э/газосварщик 5 р.",Калькуляция!$H$22,IF(L22="монтер 4 р.",Калькуляция!$J$22,IF(L22="монтер 5 р.",Калькуляция!$K$22,IF(L22="монтер  6 р.",Калькуляция!$L$22,IF(L22="мастер 8 р.",Калькуляция!$M$22,IF(L22="инженер 10 р.",Калькуляция!$N$22,0))))))))))))</f>
        <v>388.9</v>
      </c>
      <c r="O22" s="323" t="s">
        <v>241</v>
      </c>
      <c r="P22" s="323">
        <f>1.24</f>
        <v>1.24</v>
      </c>
      <c r="Q22" s="323">
        <f>IF(O22="слесарь 2 р.",Калькуляция!$C$22,IF(O22="слесарь 3 р.",Калькуляция!$D$22,IF(O22="слесарь 4 р.",Калькуляция!$E$22,IF(O22="слесарь 5 р.",Калькуляция!$F$22,IF(O22="слесарь 6 р.",Калькуляция!$G$22,IF(O22="э/газосварщик 4 р.",Калькуляция!$I$22,IF(O22="э/газосварщик 5 р.",Калькуляция!$H$22,IF(O22="монтер 4 р.",Калькуляция!$J$22,IF(O22="монтер 5 р.",Калькуляция!$K$22,IF(O22="монтер  6 р.",Калькуляция!$L$22,IF(O22="мастер 8 р.",Калькуляция!$M$22,IF(O22="инженер 10 р.",Калькуляция!$N$22,IF(O22="водитель",Калькуляция!$O$22,0)))))))))))))</f>
        <v>388.9</v>
      </c>
      <c r="R22" s="324">
        <f t="shared" ref="R22:R32" si="1">ROUND((G22*H22+J22*K22+M22*N22+P22*Q22),1)</f>
        <v>1858.5</v>
      </c>
      <c r="S22" s="329">
        <f>ROUND(R22*1.2,1)</f>
        <v>2230.1999999999998</v>
      </c>
      <c r="T22" s="347">
        <f>S22*$T$20</f>
        <v>4014.3599999999997</v>
      </c>
      <c r="U22" s="347">
        <f t="shared" ref="U22:U32" si="2">S22*$U$20</f>
        <v>4460.3999999999996</v>
      </c>
      <c r="V22" s="347">
        <f t="shared" ref="V22:V32" si="3">S22*$V$20</f>
        <v>4906.4399999999996</v>
      </c>
      <c r="W22" s="348">
        <f t="shared" ref="W22:W32" si="4">S22*$W$20</f>
        <v>5575.5</v>
      </c>
    </row>
    <row r="23" spans="1:23" s="282" customFormat="1" ht="65.25" customHeight="1" x14ac:dyDescent="0.25">
      <c r="A23" s="299" t="s">
        <v>309</v>
      </c>
      <c r="B23" s="300"/>
      <c r="C23" s="301" t="s">
        <v>283</v>
      </c>
      <c r="D23" s="300" t="s">
        <v>127</v>
      </c>
      <c r="E23" s="300"/>
      <c r="F23" s="300" t="s">
        <v>121</v>
      </c>
      <c r="G23" s="300" t="s">
        <v>242</v>
      </c>
      <c r="H23" s="300">
        <f>IF(F23="слесарь 2 р.",Калькуляция!$C$22,IF(F23="слесарь 3 р.",Калькуляция!$D$22,IF(F23="слесарь 4 р.",Калькуляция!$E$22,IF(F23="слесарь 5 р.",Калькуляция!$F$22,IF(F23="слесарь 6 р.",Калькуляция!$G$22,IF(F23="э/газосварщик 4 р.",Калькуляция!$I$22,IF(F23="э/газосварщик 5 р.",Калькуляция!$H$22,IF(F23="монтер 4 р.",Калькуляция!$J$22,IF(F23="монтер 5 р.",Калькуляция!$K$22,IF(F23="монтер  6 р.",Калькуляция!$L$22,IF(F23="мастер 8 р.",Калькуляция!$M$22,IF(F23="инженер 10 р.",Калькуляция!$N$22,0))))))))))))</f>
        <v>475.6</v>
      </c>
      <c r="I23" s="300" t="s">
        <v>116</v>
      </c>
      <c r="J23" s="300" t="s">
        <v>242</v>
      </c>
      <c r="K23" s="300">
        <f>IF(I23="слесарь 2 р.",Калькуляция!$C$22,IF(I23="слесарь 3 р.",Калькуляция!$D$22,IF(I23="слесарь 4 р.",Калькуляция!$E$22,IF(I23="слесарь 5 р.",Калькуляция!$F$22,IF(I23="слесарь 6 р.",Калькуляция!$G$22,IF(I23="э/газосварщик 4 р.",Калькуляция!$I$22,IF(I23="э/газосварщик 5 р.",Калькуляция!$H$22,IF(I23="монтер 4 р.",Калькуляция!$J$22,IF(I23="монтер 5 р.",Калькуляция!$K$22,IF(I23="монтер  6 р.",Калькуляция!$L$22,IF(I23="мастер 8 р.",Калькуляция!$M$22,IF(I23="инженер 10 р.",Калькуляция!$N$22,0))))))))))))</f>
        <v>245.4</v>
      </c>
      <c r="L23" s="300" t="s">
        <v>115</v>
      </c>
      <c r="M23" s="300" t="s">
        <v>242</v>
      </c>
      <c r="N23" s="300">
        <f>IF(L23="слесарь 2 р.",Калькуляция!$C$22,IF(L23="слесарь 3 р.",Калькуляция!$D$22,IF(L23="слесарь 4 р.",Калькуляция!$E$22,IF(L23="слесарь 5 р.",Калькуляция!$F$22,IF(L23="слесарь 6 р.",Калькуляция!$G$22,IF(L23="э/газосварщик 4 р.",Калькуляция!$I$22,IF(L23="э/газосварщик 5 р.",Калькуляция!$H$22,IF(L23="монтер 4 р.",Калькуляция!$J$22,IF(L23="монтер 5 р.",Калькуляция!$K$22,IF(L23="монтер  6 р.",Калькуляция!$L$22,IF(L23="мастер 8 р.",Калькуляция!$M$22,IF(L23="инженер 10 р.",Калькуляция!$N$22,0))))))))))))</f>
        <v>388.9</v>
      </c>
      <c r="O23" s="300" t="s">
        <v>241</v>
      </c>
      <c r="P23" s="300" t="s">
        <v>242</v>
      </c>
      <c r="Q23" s="300">
        <f>IF(O23="слесарь 2 р.",Калькуляция!$C$22,IF(O23="слесарь 3 р.",Калькуляция!$D$22,IF(O23="слесарь 4 р.",Калькуляция!$E$22,IF(O23="слесарь 5 р.",Калькуляция!$F$22,IF(O23="слесарь 6 р.",Калькуляция!$G$22,IF(O23="э/газосварщик 4 р.",Калькуляция!$I$22,IF(O23="э/газосварщик 5 р.",Калькуляция!$H$22,IF(O23="монтер 4 р.",Калькуляция!$J$22,IF(O23="монтер 5 р.",Калькуляция!$K$22,IF(O23="монтер  6 р.",Калькуляция!$L$22,IF(O23="мастер 8 р.",Калькуляция!$M$22,IF(O23="инженер 10 р.",Калькуляция!$N$22,IF(O23="водитель",Калькуляция!$O$22,0)))))))))))))</f>
        <v>388.9</v>
      </c>
      <c r="R23" s="324">
        <f t="shared" si="1"/>
        <v>1813.5</v>
      </c>
      <c r="S23" s="330">
        <f t="shared" ref="S23:S55" si="5">ROUND(R23*1.2,1)</f>
        <v>2176.1999999999998</v>
      </c>
      <c r="T23" s="349">
        <f>S23*$T$20</f>
        <v>3917.16</v>
      </c>
      <c r="U23" s="349">
        <f t="shared" si="2"/>
        <v>4352.3999999999996</v>
      </c>
      <c r="V23" s="349">
        <f t="shared" si="3"/>
        <v>4787.6400000000003</v>
      </c>
      <c r="W23" s="350">
        <f t="shared" si="4"/>
        <v>5440.5</v>
      </c>
    </row>
    <row r="24" spans="1:23" s="282" customFormat="1" ht="63.75" customHeight="1" x14ac:dyDescent="0.25">
      <c r="A24" s="299" t="s">
        <v>310</v>
      </c>
      <c r="B24" s="300"/>
      <c r="C24" s="301" t="s">
        <v>284</v>
      </c>
      <c r="D24" s="300" t="s">
        <v>127</v>
      </c>
      <c r="E24" s="300"/>
      <c r="F24" s="300" t="s">
        <v>121</v>
      </c>
      <c r="G24" s="300" t="s">
        <v>243</v>
      </c>
      <c r="H24" s="300">
        <f>IF(F24="слесарь 2 р.",Калькуляция!$C$22,IF(F24="слесарь 3 р.",Калькуляция!$D$22,IF(F24="слесарь 4 р.",Калькуляция!$E$22,IF(F24="слесарь 5 р.",Калькуляция!$F$22,IF(F24="слесарь 6 р.",Калькуляция!$G$22,IF(F24="э/газосварщик 4 р.",Калькуляция!$I$22,IF(F24="э/газосварщик 5 р.",Калькуляция!$H$22,IF(F24="монтер 4 р.",Калькуляция!$J$22,IF(F24="монтер 5 р.",Калькуляция!$K$22,IF(F24="монтер  6 р.",Калькуляция!$L$22,IF(F24="мастер 8 р.",Калькуляция!$M$22,IF(F24="инженер 10 р.",Калькуляция!$N$22,0))))))))))))</f>
        <v>475.6</v>
      </c>
      <c r="I24" s="300" t="s">
        <v>116</v>
      </c>
      <c r="J24" s="300" t="s">
        <v>243</v>
      </c>
      <c r="K24" s="300">
        <f>IF(I24="слесарь 2 р.",Калькуляция!$C$22,IF(I24="слесарь 3 р.",Калькуляция!$D$22,IF(I24="слесарь 4 р.",Калькуляция!$E$22,IF(I24="слесарь 5 р.",Калькуляция!$F$22,IF(I24="слесарь 6 р.",Калькуляция!$G$22,IF(I24="э/газосварщик 4 р.",Калькуляция!$I$22,IF(I24="э/газосварщик 5 р.",Калькуляция!$H$22,IF(I24="монтер 4 р.",Калькуляция!$J$22,IF(I24="монтер 5 р.",Калькуляция!$K$22,IF(I24="монтер  6 р.",Калькуляция!$L$22,IF(I24="мастер 8 р.",Калькуляция!$M$22,IF(I24="инженер 10 р.",Калькуляция!$N$22,0))))))))))))</f>
        <v>245.4</v>
      </c>
      <c r="L24" s="300" t="s">
        <v>115</v>
      </c>
      <c r="M24" s="300" t="s">
        <v>243</v>
      </c>
      <c r="N24" s="300">
        <f>IF(L24="слесарь 2 р.",Калькуляция!$C$22,IF(L24="слесарь 3 р.",Калькуляция!$D$22,IF(L24="слесарь 4 р.",Калькуляция!$E$22,IF(L24="слесарь 5 р.",Калькуляция!$F$22,IF(L24="слесарь 6 р.",Калькуляция!$G$22,IF(L24="э/газосварщик 4 р.",Калькуляция!$I$22,IF(L24="э/газосварщик 5 р.",Калькуляция!$H$22,IF(L24="монтер 4 р.",Калькуляция!$J$22,IF(L24="монтер 5 р.",Калькуляция!$K$22,IF(L24="монтер  6 р.",Калькуляция!$L$22,IF(L24="мастер 8 р.",Калькуляция!$M$22,IF(L24="инженер 10 р.",Калькуляция!$N$22,0))))))))))))</f>
        <v>388.9</v>
      </c>
      <c r="O24" s="300" t="s">
        <v>241</v>
      </c>
      <c r="P24" s="300" t="s">
        <v>243</v>
      </c>
      <c r="Q24" s="300">
        <f>IF(O24="слесарь 2 р.",Калькуляция!$C$22,IF(O24="слесарь 3 р.",Калькуляция!$D$22,IF(O24="слесарь 4 р.",Калькуляция!$E$22,IF(O24="слесарь 5 р.",Калькуляция!$F$22,IF(O24="слесарь 6 р.",Калькуляция!$G$22,IF(O24="э/газосварщик 4 р.",Калькуляция!$I$22,IF(O24="э/газосварщик 5 р.",Калькуляция!$H$22,IF(O24="монтер 4 р.",Калькуляция!$J$22,IF(O24="монтер 5 р.",Калькуляция!$K$22,IF(O24="монтер  6 р.",Калькуляция!$L$22,IF(O24="мастер 8 р.",Калькуляция!$M$22,IF(O24="инженер 10 р.",Калькуляция!$N$22,IF(O24="водитель",Калькуляция!$O$22,0)))))))))))))</f>
        <v>388.9</v>
      </c>
      <c r="R24" s="324">
        <f t="shared" si="1"/>
        <v>1708.6</v>
      </c>
      <c r="S24" s="330">
        <f t="shared" si="5"/>
        <v>2050.3000000000002</v>
      </c>
      <c r="T24" s="349">
        <f t="shared" ref="T24:T56" si="6">S24*$T$20</f>
        <v>3690.5400000000004</v>
      </c>
      <c r="U24" s="349">
        <f t="shared" si="2"/>
        <v>4100.6000000000004</v>
      </c>
      <c r="V24" s="349">
        <f t="shared" si="3"/>
        <v>4510.6600000000008</v>
      </c>
      <c r="W24" s="350">
        <f t="shared" si="4"/>
        <v>5125.75</v>
      </c>
    </row>
    <row r="25" spans="1:23" s="282" customFormat="1" ht="69" customHeight="1" x14ac:dyDescent="0.25">
      <c r="A25" s="299" t="s">
        <v>311</v>
      </c>
      <c r="B25" s="302"/>
      <c r="C25" s="301" t="s">
        <v>285</v>
      </c>
      <c r="D25" s="300" t="s">
        <v>127</v>
      </c>
      <c r="E25" s="300"/>
      <c r="F25" s="300" t="s">
        <v>121</v>
      </c>
      <c r="G25" s="300" t="s">
        <v>244</v>
      </c>
      <c r="H25" s="300">
        <f>IF(F25="слесарь 2 р.",Калькуляция!$C$22,IF(F25="слесарь 3 р.",Калькуляция!$D$22,IF(F25="слесарь 4 р.",Калькуляция!$E$22,IF(F25="слесарь 5 р.",Калькуляция!$F$22,IF(F25="слесарь 6 р.",Калькуляция!$G$22,IF(F25="э/газосварщик 4 р.",Калькуляция!$I$22,IF(F25="э/газосварщик 5 р.",Калькуляция!$H$22,IF(F25="монтер 4 р.",Калькуляция!$J$22,IF(F25="монтер 5 р.",Калькуляция!$K$22,IF(F25="монтер  6 р.",Калькуляция!$L$22,IF(F25="мастер 8 р.",Калькуляция!$M$22,IF(F25="инженер 10 р.",Калькуляция!$N$22,0))))))))))))</f>
        <v>475.6</v>
      </c>
      <c r="I25" s="300" t="s">
        <v>116</v>
      </c>
      <c r="J25" s="300" t="s">
        <v>244</v>
      </c>
      <c r="K25" s="300">
        <f>IF(I25="слесарь 2 р.",Калькуляция!$C$22,IF(I25="слесарь 3 р.",Калькуляция!$D$22,IF(I25="слесарь 4 р.",Калькуляция!$E$22,IF(I25="слесарь 5 р.",Калькуляция!$F$22,IF(I25="слесарь 6 р.",Калькуляция!$G$22,IF(I25="э/газосварщик 4 р.",Калькуляция!$I$22,IF(I25="э/газосварщик 5 р.",Калькуляция!$H$22,IF(I25="монтер 4 р.",Калькуляция!$J$22,IF(I25="монтер 5 р.",Калькуляция!$K$22,IF(I25="монтер  6 р.",Калькуляция!$L$22,IF(I25="мастер 8 р.",Калькуляция!$M$22,IF(I25="инженер 10 р.",Калькуляция!$N$22,0))))))))))))</f>
        <v>245.4</v>
      </c>
      <c r="L25" s="300" t="s">
        <v>115</v>
      </c>
      <c r="M25" s="300" t="s">
        <v>244</v>
      </c>
      <c r="N25" s="300">
        <f>IF(L25="слесарь 2 р.",Калькуляция!$C$22,IF(L25="слесарь 3 р.",Калькуляция!$D$22,IF(L25="слесарь 4 р.",Калькуляция!$E$22,IF(L25="слесарь 5 р.",Калькуляция!$F$22,IF(L25="слесарь 6 р.",Калькуляция!$G$22,IF(L25="э/газосварщик 4 р.",Калькуляция!$I$22,IF(L25="э/газосварщик 5 р.",Калькуляция!$H$22,IF(L25="монтер 4 р.",Калькуляция!$J$22,IF(L25="монтер 5 р.",Калькуляция!$K$22,IF(L25="монтер  6 р.",Калькуляция!$L$22,IF(L25="мастер 8 р.",Калькуляция!$M$22,IF(L25="инженер 10 р.",Калькуляция!$N$22,0))))))))))))</f>
        <v>388.9</v>
      </c>
      <c r="O25" s="300" t="s">
        <v>241</v>
      </c>
      <c r="P25" s="300" t="s">
        <v>244</v>
      </c>
      <c r="Q25" s="300">
        <f>IF(O25="слесарь 2 р.",Калькуляция!$C$22,IF(O25="слесарь 3 р.",Калькуляция!$D$22,IF(O25="слесарь 4 р.",Калькуляция!$E$22,IF(O25="слесарь 5 р.",Калькуляция!$F$22,IF(O25="слесарь 6 р.",Калькуляция!$G$22,IF(O25="э/газосварщик 4 р.",Калькуляция!$I$22,IF(O25="э/газосварщик 5 р.",Калькуляция!$H$22,IF(O25="монтер 4 р.",Калькуляция!$J$22,IF(O25="монтер 5 р.",Калькуляция!$K$22,IF(O25="монтер  6 р.",Калькуляция!$L$22,IF(O25="мастер 8 р.",Калькуляция!$M$22,IF(O25="инженер 10 р.",Калькуляция!$N$22,IF(O25="водитель",Калькуляция!$O$22,0)))))))))))))</f>
        <v>388.9</v>
      </c>
      <c r="R25" s="324">
        <f t="shared" si="1"/>
        <v>2218.1999999999998</v>
      </c>
      <c r="S25" s="330">
        <f t="shared" si="5"/>
        <v>2661.8</v>
      </c>
      <c r="T25" s="349">
        <f t="shared" si="6"/>
        <v>4791.2400000000007</v>
      </c>
      <c r="U25" s="349">
        <f t="shared" si="2"/>
        <v>5323.6</v>
      </c>
      <c r="V25" s="349">
        <f>S25*$V$20</f>
        <v>5855.9600000000009</v>
      </c>
      <c r="W25" s="350">
        <f t="shared" si="4"/>
        <v>6654.5</v>
      </c>
    </row>
    <row r="26" spans="1:23" s="282" customFormat="1" ht="66.75" customHeight="1" x14ac:dyDescent="0.25">
      <c r="A26" s="299" t="s">
        <v>312</v>
      </c>
      <c r="B26" s="302"/>
      <c r="C26" s="301" t="s">
        <v>286</v>
      </c>
      <c r="D26" s="300" t="s">
        <v>127</v>
      </c>
      <c r="E26" s="300"/>
      <c r="F26" s="300" t="s">
        <v>121</v>
      </c>
      <c r="G26" s="300" t="s">
        <v>245</v>
      </c>
      <c r="H26" s="300">
        <f>IF(F26="слесарь 2 р.",Калькуляция!$C$22,IF(F26="слесарь 3 р.",Калькуляция!$D$22,IF(F26="слесарь 4 р.",Калькуляция!$E$22,IF(F26="слесарь 5 р.",Калькуляция!$F$22,IF(F26="слесарь 6 р.",Калькуляция!$G$22,IF(F26="э/газосварщик 4 р.",Калькуляция!$I$22,IF(F26="э/газосварщик 5 р.",Калькуляция!$H$22,IF(F26="монтер 4 р.",Калькуляция!$J$22,IF(F26="монтер 5 р.",Калькуляция!$K$22,IF(F26="монтер  6 р.",Калькуляция!$L$22,IF(F26="мастер 8 р.",Калькуляция!$M$22,IF(F26="инженер 10 р.",Калькуляция!$N$22,0))))))))))))</f>
        <v>475.6</v>
      </c>
      <c r="I26" s="300" t="s">
        <v>116</v>
      </c>
      <c r="J26" s="300" t="s">
        <v>245</v>
      </c>
      <c r="K26" s="300">
        <f>IF(I26="слесарь 2 р.",Калькуляция!$C$22,IF(I26="слесарь 3 р.",Калькуляция!$D$22,IF(I26="слесарь 4 р.",Калькуляция!$E$22,IF(I26="слесарь 5 р.",Калькуляция!$F$22,IF(I26="слесарь 6 р.",Калькуляция!$G$22,IF(I26="э/газосварщик 4 р.",Калькуляция!$I$22,IF(I26="э/газосварщик 5 р.",Калькуляция!$H$22,IF(I26="монтер 4 р.",Калькуляция!$J$22,IF(I26="монтер 5 р.",Калькуляция!$K$22,IF(I26="монтер  6 р.",Калькуляция!$L$22,IF(I26="мастер 8 р.",Калькуляция!$M$22,IF(I26="инженер 10 р.",Калькуляция!$N$22,0))))))))))))</f>
        <v>245.4</v>
      </c>
      <c r="L26" s="300" t="s">
        <v>115</v>
      </c>
      <c r="M26" s="300" t="s">
        <v>245</v>
      </c>
      <c r="N26" s="300">
        <f>IF(L26="слесарь 2 р.",Калькуляция!$C$22,IF(L26="слесарь 3 р.",Калькуляция!$D$22,IF(L26="слесарь 4 р.",Калькуляция!$E$22,IF(L26="слесарь 5 р.",Калькуляция!$F$22,IF(L26="слесарь 6 р.",Калькуляция!$G$22,IF(L26="э/газосварщик 4 р.",Калькуляция!$I$22,IF(L26="э/газосварщик 5 р.",Калькуляция!$H$22,IF(L26="монтер 4 р.",Калькуляция!$J$22,IF(L26="монтер 5 р.",Калькуляция!$K$22,IF(L26="монтер  6 р.",Калькуляция!$L$22,IF(L26="мастер 8 р.",Калькуляция!$M$22,IF(L26="инженер 10 р.",Калькуляция!$N$22,0))))))))))))</f>
        <v>388.9</v>
      </c>
      <c r="O26" s="300" t="s">
        <v>241</v>
      </c>
      <c r="P26" s="300" t="s">
        <v>245</v>
      </c>
      <c r="Q26" s="300">
        <f>IF(O26="слесарь 2 р.",Калькуляция!$C$22,IF(O26="слесарь 3 р.",Калькуляция!$D$22,IF(O26="слесарь 4 р.",Калькуляция!$E$22,IF(O26="слесарь 5 р.",Калькуляция!$F$22,IF(O26="слесарь 6 р.",Калькуляция!$G$22,IF(O26="э/газосварщик 4 р.",Калькуляция!$I$22,IF(O26="э/газосварщик 5 р.",Калькуляция!$H$22,IF(O26="монтер 4 р.",Калькуляция!$J$22,IF(O26="монтер 5 р.",Калькуляция!$K$22,IF(O26="монтер  6 р.",Калькуляция!$L$22,IF(O26="мастер 8 р.",Калькуляция!$M$22,IF(O26="инженер 10 р.",Калькуляция!$N$22,IF(O26="водитель",Калькуляция!$O$22,0)))))))))))))</f>
        <v>388.9</v>
      </c>
      <c r="R26" s="324">
        <f t="shared" si="1"/>
        <v>2637.9</v>
      </c>
      <c r="S26" s="330">
        <f t="shared" si="5"/>
        <v>3165.5</v>
      </c>
      <c r="T26" s="349">
        <f t="shared" si="6"/>
        <v>5697.9000000000005</v>
      </c>
      <c r="U26" s="349">
        <f t="shared" si="2"/>
        <v>6331</v>
      </c>
      <c r="V26" s="349">
        <f t="shared" si="3"/>
        <v>6964.1</v>
      </c>
      <c r="W26" s="350">
        <f t="shared" si="4"/>
        <v>7913.75</v>
      </c>
    </row>
    <row r="27" spans="1:23" s="282" customFormat="1" ht="68.25" customHeight="1" x14ac:dyDescent="0.25">
      <c r="A27" s="299" t="s">
        <v>313</v>
      </c>
      <c r="B27" s="300"/>
      <c r="C27" s="301" t="s">
        <v>287</v>
      </c>
      <c r="D27" s="300" t="s">
        <v>127</v>
      </c>
      <c r="E27" s="300"/>
      <c r="F27" s="300" t="s">
        <v>121</v>
      </c>
      <c r="G27" s="300" t="s">
        <v>246</v>
      </c>
      <c r="H27" s="300">
        <f>IF(F27="слесарь 2 р.",Калькуляция!$C$22,IF(F27="слесарь 3 р.",Калькуляция!$D$22,IF(F27="слесарь 4 р.",Калькуляция!$E$22,IF(F27="слесарь 5 р.",Калькуляция!$F$22,IF(F27="слесарь 6 р.",Калькуляция!$G$22,IF(F27="э/газосварщик 4 р.",Калькуляция!$I$22,IF(F27="э/газосварщик 5 р.",Калькуляция!$H$22,IF(F27="монтер 4 р.",Калькуляция!$J$22,IF(F27="монтер 5 р.",Калькуляция!$K$22,IF(F27="монтер  6 р.",Калькуляция!$L$22,IF(F27="мастер 8 р.",Калькуляция!$M$22,IF(F27="инженер 10 р.",Калькуляция!$N$22,0))))))))))))</f>
        <v>475.6</v>
      </c>
      <c r="I27" s="300" t="s">
        <v>116</v>
      </c>
      <c r="J27" s="300" t="s">
        <v>246</v>
      </c>
      <c r="K27" s="300">
        <f>IF(I27="слесарь 2 р.",Калькуляция!$C$22,IF(I27="слесарь 3 р.",Калькуляция!$D$22,IF(I27="слесарь 4 р.",Калькуляция!$E$22,IF(I27="слесарь 5 р.",Калькуляция!$F$22,IF(I27="слесарь 6 р.",Калькуляция!$G$22,IF(I27="э/газосварщик 4 р.",Калькуляция!$I$22,IF(I27="э/газосварщик 5 р.",Калькуляция!$H$22,IF(I27="монтер 4 р.",Калькуляция!$J$22,IF(I27="монтер 5 р.",Калькуляция!$K$22,IF(I27="монтер  6 р.",Калькуляция!$L$22,IF(I27="мастер 8 р.",Калькуляция!$M$22,IF(I27="инженер 10 р.",Калькуляция!$N$22,0))))))))))))</f>
        <v>245.4</v>
      </c>
      <c r="L27" s="300" t="s">
        <v>115</v>
      </c>
      <c r="M27" s="300" t="s">
        <v>246</v>
      </c>
      <c r="N27" s="300">
        <f>IF(L27="слесарь 2 р.",Калькуляция!$C$22,IF(L27="слесарь 3 р.",Калькуляция!$D$22,IF(L27="слесарь 4 р.",Калькуляция!$E$22,IF(L27="слесарь 5 р.",Калькуляция!$F$22,IF(L27="слесарь 6 р.",Калькуляция!$G$22,IF(L27="э/газосварщик 4 р.",Калькуляция!$I$22,IF(L27="э/газосварщик 5 р.",Калькуляция!$H$22,IF(L27="монтер 4 р.",Калькуляция!$J$22,IF(L27="монтер 5 р.",Калькуляция!$K$22,IF(L27="монтер  6 р.",Калькуляция!$L$22,IF(L27="мастер 8 р.",Калькуляция!$M$22,IF(L27="инженер 10 р.",Калькуляция!$N$22,0))))))))))))</f>
        <v>388.9</v>
      </c>
      <c r="O27" s="300" t="s">
        <v>241</v>
      </c>
      <c r="P27" s="300" t="s">
        <v>246</v>
      </c>
      <c r="Q27" s="300">
        <f>IF(O27="слесарь 2 р.",Калькуляция!$C$22,IF(O27="слесарь 3 р.",Калькуляция!$D$22,IF(O27="слесарь 4 р.",Калькуляция!$E$22,IF(O27="слесарь 5 р.",Калькуляция!$F$22,IF(O27="слесарь 6 р.",Калькуляция!$G$22,IF(O27="э/газосварщик 4 р.",Калькуляция!$I$22,IF(O27="э/газосварщик 5 р.",Калькуляция!$H$22,IF(O27="монтер 4 р.",Калькуляция!$J$22,IF(O27="монтер 5 р.",Калькуляция!$K$22,IF(O27="монтер  6 р.",Калькуляция!$L$22,IF(O27="мастер 8 р.",Калькуляция!$M$22,IF(O27="инженер 10 р.",Калькуляция!$N$22,IF(O27="водитель",Калькуляция!$O$22,0)))))))))))))</f>
        <v>388.9</v>
      </c>
      <c r="R27" s="324">
        <f t="shared" si="1"/>
        <v>2038.4</v>
      </c>
      <c r="S27" s="330">
        <f t="shared" si="5"/>
        <v>2446.1</v>
      </c>
      <c r="T27" s="349">
        <f t="shared" si="6"/>
        <v>4402.9799999999996</v>
      </c>
      <c r="U27" s="349">
        <f t="shared" si="2"/>
        <v>4892.2</v>
      </c>
      <c r="V27" s="349">
        <f t="shared" si="3"/>
        <v>5381.42</v>
      </c>
      <c r="W27" s="350">
        <f t="shared" si="4"/>
        <v>6115.25</v>
      </c>
    </row>
    <row r="28" spans="1:23" s="282" customFormat="1" ht="68.25" customHeight="1" x14ac:dyDescent="0.25">
      <c r="A28" s="299" t="s">
        <v>314</v>
      </c>
      <c r="B28" s="300"/>
      <c r="C28" s="301" t="s">
        <v>288</v>
      </c>
      <c r="D28" s="300" t="s">
        <v>127</v>
      </c>
      <c r="E28" s="300"/>
      <c r="F28" s="300" t="s">
        <v>121</v>
      </c>
      <c r="G28" s="300" t="s">
        <v>242</v>
      </c>
      <c r="H28" s="300">
        <f>IF(F28="слесарь 2 р.",Калькуляция!$C$22,IF(F28="слесарь 3 р.",Калькуляция!$D$22,IF(F28="слесарь 4 р.",Калькуляция!$E$22,IF(F28="слесарь 5 р.",Калькуляция!$F$22,IF(F28="слесарь 6 р.",Калькуляция!$G$22,IF(F28="э/газосварщик 4 р.",Калькуляция!$I$22,IF(F28="э/газосварщик 5 р.",Калькуляция!$H$22,IF(F28="монтер 4 р.",Калькуляция!$J$22,IF(F28="монтер 5 р.",Калькуляция!$K$22,IF(F28="монтер  6 р.",Калькуляция!$L$22,IF(F28="мастер 8 р.",Калькуляция!$M$22,IF(F28="инженер 10 р.",Калькуляция!$N$22,0))))))))))))</f>
        <v>475.6</v>
      </c>
      <c r="I28" s="300" t="s">
        <v>116</v>
      </c>
      <c r="J28" s="300" t="s">
        <v>242</v>
      </c>
      <c r="K28" s="300">
        <f>IF(I28="слесарь 2 р.",Калькуляция!$C$22,IF(I28="слесарь 3 р.",Калькуляция!$D$22,IF(I28="слесарь 4 р.",Калькуляция!$E$22,IF(I28="слесарь 5 р.",Калькуляция!$F$22,IF(I28="слесарь 6 р.",Калькуляция!$G$22,IF(I28="э/газосварщик 4 р.",Калькуляция!$I$22,IF(I28="э/газосварщик 5 р.",Калькуляция!$H$22,IF(I28="монтер 4 р.",Калькуляция!$J$22,IF(I28="монтер 5 р.",Калькуляция!$K$22,IF(I28="монтер  6 р.",Калькуляция!$L$22,IF(I28="мастер 8 р.",Калькуляция!$M$22,IF(I28="инженер 10 р.",Калькуляция!$N$22,0))))))))))))</f>
        <v>245.4</v>
      </c>
      <c r="L28" s="300" t="s">
        <v>115</v>
      </c>
      <c r="M28" s="300" t="s">
        <v>242</v>
      </c>
      <c r="N28" s="300">
        <f>IF(L28="слесарь 2 р.",Калькуляция!$C$22,IF(L28="слесарь 3 р.",Калькуляция!$D$22,IF(L28="слесарь 4 р.",Калькуляция!$E$22,IF(L28="слесарь 5 р.",Калькуляция!$F$22,IF(L28="слесарь 6 р.",Калькуляция!$G$22,IF(L28="э/газосварщик 4 р.",Калькуляция!$I$22,IF(L28="э/газосварщик 5 р.",Калькуляция!$H$22,IF(L28="монтер 4 р.",Калькуляция!$J$22,IF(L28="монтер 5 р.",Калькуляция!$K$22,IF(L28="монтер  6 р.",Калькуляция!$L$22,IF(L28="мастер 8 р.",Калькуляция!$M$22,IF(L28="инженер 10 р.",Калькуляция!$N$22,0))))))))))))</f>
        <v>388.9</v>
      </c>
      <c r="O28" s="300" t="s">
        <v>241</v>
      </c>
      <c r="P28" s="300" t="s">
        <v>242</v>
      </c>
      <c r="Q28" s="300">
        <f>IF(O28="слесарь 2 р.",Калькуляция!$C$22,IF(O28="слесарь 3 р.",Калькуляция!$D$22,IF(O28="слесарь 4 р.",Калькуляция!$E$22,IF(O28="слесарь 5 р.",Калькуляция!$F$22,IF(O28="слесарь 6 р.",Калькуляция!$G$22,IF(O28="э/газосварщик 4 р.",Калькуляция!$I$22,IF(O28="э/газосварщик 5 р.",Калькуляция!$H$22,IF(O28="монтер 4 р.",Калькуляция!$J$22,IF(O28="монтер 5 р.",Калькуляция!$K$22,IF(O28="монтер  6 р.",Калькуляция!$L$22,IF(O28="мастер 8 р.",Калькуляция!$M$22,IF(O28="инженер 10 р.",Калькуляция!$N$22,IF(O28="водитель",Калькуляция!$O$22,0)))))))))))))</f>
        <v>388.9</v>
      </c>
      <c r="R28" s="324">
        <f t="shared" si="1"/>
        <v>1813.5</v>
      </c>
      <c r="S28" s="330">
        <f t="shared" si="5"/>
        <v>2176.1999999999998</v>
      </c>
      <c r="T28" s="349">
        <f t="shared" si="6"/>
        <v>3917.16</v>
      </c>
      <c r="U28" s="349">
        <f t="shared" si="2"/>
        <v>4352.3999999999996</v>
      </c>
      <c r="V28" s="349">
        <f t="shared" si="3"/>
        <v>4787.6400000000003</v>
      </c>
      <c r="W28" s="350">
        <f t="shared" si="4"/>
        <v>5440.5</v>
      </c>
    </row>
    <row r="29" spans="1:23" s="282" customFormat="1" ht="68.25" customHeight="1" x14ac:dyDescent="0.25">
      <c r="A29" s="299" t="s">
        <v>315</v>
      </c>
      <c r="B29" s="300"/>
      <c r="C29" s="301" t="s">
        <v>289</v>
      </c>
      <c r="D29" s="300" t="s">
        <v>127</v>
      </c>
      <c r="E29" s="300"/>
      <c r="F29" s="300" t="s">
        <v>121</v>
      </c>
      <c r="G29" s="300" t="s">
        <v>247</v>
      </c>
      <c r="H29" s="300">
        <f>IF(F29="слесарь 2 р.",Калькуляция!$C$22,IF(F29="слесарь 3 р.",Калькуляция!$D$22,IF(F29="слесарь 4 р.",Калькуляция!$E$22,IF(F29="слесарь 5 р.",Калькуляция!$F$22,IF(F29="слесарь 6 р.",Калькуляция!$G$22,IF(F29="э/газосварщик 4 р.",Калькуляция!$I$22,IF(F29="э/газосварщик 5 р.",Калькуляция!$H$22,IF(F29="монтер 4 р.",Калькуляция!$J$22,IF(F29="монтер 5 р.",Калькуляция!$K$22,IF(F29="монтер  6 р.",Калькуляция!$L$22,IF(F29="мастер 8 р.",Калькуляция!$M$22,IF(F29="инженер 10 р.",Калькуляция!$N$22,0))))))))))))</f>
        <v>475.6</v>
      </c>
      <c r="I29" s="300" t="s">
        <v>116</v>
      </c>
      <c r="J29" s="300" t="s">
        <v>247</v>
      </c>
      <c r="K29" s="300">
        <f>IF(I29="слесарь 2 р.",Калькуляция!$C$22,IF(I29="слесарь 3 р.",Калькуляция!$D$22,IF(I29="слесарь 4 р.",Калькуляция!$E$22,IF(I29="слесарь 5 р.",Калькуляция!$F$22,IF(I29="слесарь 6 р.",Калькуляция!$G$22,IF(I29="э/газосварщик 4 р.",Калькуляция!$I$22,IF(I29="э/газосварщик 5 р.",Калькуляция!$H$22,IF(I29="монтер 4 р.",Калькуляция!$J$22,IF(I29="монтер 5 р.",Калькуляция!$K$22,IF(I29="монтер  6 р.",Калькуляция!$L$22,IF(I29="мастер 8 р.",Калькуляция!$M$22,IF(I29="инженер 10 р.",Калькуляция!$N$22,0))))))))))))</f>
        <v>245.4</v>
      </c>
      <c r="L29" s="300" t="s">
        <v>115</v>
      </c>
      <c r="M29" s="300" t="s">
        <v>247</v>
      </c>
      <c r="N29" s="300">
        <f>IF(L29="слесарь 2 р.",Калькуляция!$C$22,IF(L29="слесарь 3 р.",Калькуляция!$D$22,IF(L29="слесарь 4 р.",Калькуляция!$E$22,IF(L29="слесарь 5 р.",Калькуляция!$F$22,IF(L29="слесарь 6 р.",Калькуляция!$G$22,IF(L29="э/газосварщик 4 р.",Калькуляция!$I$22,IF(L29="э/газосварщик 5 р.",Калькуляция!$H$22,IF(L29="монтер 4 р.",Калькуляция!$J$22,IF(L29="монтер 5 р.",Калькуляция!$K$22,IF(L29="монтер  6 р.",Калькуляция!$L$22,IF(L29="мастер 8 р.",Калькуляция!$M$22,IF(L29="инженер 10 р.",Калькуляция!$N$22,0))))))))))))</f>
        <v>388.9</v>
      </c>
      <c r="O29" s="300" t="s">
        <v>241</v>
      </c>
      <c r="P29" s="300" t="s">
        <v>247</v>
      </c>
      <c r="Q29" s="300">
        <f>IF(O29="слесарь 2 р.",Калькуляция!$C$22,IF(O29="слесарь 3 р.",Калькуляция!$D$22,IF(O29="слесарь 4 р.",Калькуляция!$E$22,IF(O29="слесарь 5 р.",Калькуляция!$F$22,IF(O29="слесарь 6 р.",Калькуляция!$G$22,IF(O29="э/газосварщик 4 р.",Калькуляция!$I$22,IF(O29="э/газосварщик 5 р.",Калькуляция!$H$22,IF(O29="монтер 4 р.",Калькуляция!$J$22,IF(O29="монтер 5 р.",Калькуляция!$K$22,IF(O29="монтер  6 р.",Калькуляция!$L$22,IF(O29="мастер 8 р.",Калькуляция!$M$22,IF(O29="инженер 10 р.",Калькуляция!$N$22,IF(O29="водитель",Калькуляция!$O$22,0)))))))))))))</f>
        <v>388.9</v>
      </c>
      <c r="R29" s="324">
        <f t="shared" si="1"/>
        <v>2113.3000000000002</v>
      </c>
      <c r="S29" s="330">
        <f t="shared" si="5"/>
        <v>2536</v>
      </c>
      <c r="T29" s="349">
        <f t="shared" si="6"/>
        <v>4564.8</v>
      </c>
      <c r="U29" s="349">
        <f t="shared" si="2"/>
        <v>5072</v>
      </c>
      <c r="V29" s="349">
        <f t="shared" si="3"/>
        <v>5579.2000000000007</v>
      </c>
      <c r="W29" s="350">
        <f t="shared" si="4"/>
        <v>6340</v>
      </c>
    </row>
    <row r="30" spans="1:23" s="282" customFormat="1" ht="68.25" customHeight="1" x14ac:dyDescent="0.25">
      <c r="A30" s="299" t="s">
        <v>316</v>
      </c>
      <c r="B30" s="300"/>
      <c r="C30" s="301" t="s">
        <v>290</v>
      </c>
      <c r="D30" s="300" t="s">
        <v>127</v>
      </c>
      <c r="E30" s="300"/>
      <c r="F30" s="300" t="s">
        <v>121</v>
      </c>
      <c r="G30" s="300" t="s">
        <v>256</v>
      </c>
      <c r="H30" s="300">
        <f>IF(F30="слесарь 2 р.",Калькуляция!$C$22,IF(F30="слесарь 3 р.",Калькуляция!$D$22,IF(F30="слесарь 4 р.",Калькуляция!$E$22,IF(F30="слесарь 5 р.",Калькуляция!$F$22,IF(F30="слесарь 6 р.",Калькуляция!$G$22,IF(F30="э/газосварщик 4 р.",Калькуляция!$I$22,IF(F30="э/газосварщик 5 р.",Калькуляция!$H$22,IF(F30="монтер 4 р.",Калькуляция!$J$22,IF(F30="монтер 5 р.",Калькуляция!$K$22,IF(F30="монтер  6 р.",Калькуляция!$L$22,IF(F30="мастер 8 р.",Калькуляция!$M$22,IF(F30="инженер 10 р.",Калькуляция!$N$22,0))))))))))))</f>
        <v>475.6</v>
      </c>
      <c r="I30" s="300" t="s">
        <v>116</v>
      </c>
      <c r="J30" s="300" t="s">
        <v>256</v>
      </c>
      <c r="K30" s="300">
        <f>IF(I30="слесарь 2 р.",Калькуляция!$C$22,IF(I30="слесарь 3 р.",Калькуляция!$D$22,IF(I30="слесарь 4 р.",Калькуляция!$E$22,IF(I30="слесарь 5 р.",Калькуляция!$F$22,IF(I30="слесарь 6 р.",Калькуляция!$G$22,IF(I30="э/газосварщик 4 р.",Калькуляция!$I$22,IF(I30="э/газосварщик 5 р.",Калькуляция!$H$22,IF(I30="монтер 4 р.",Калькуляция!$J$22,IF(I30="монтер 5 р.",Калькуляция!$K$22,IF(I30="монтер  6 р.",Калькуляция!$L$22,IF(I30="мастер 8 р.",Калькуляция!$M$22,IF(I30="инженер 10 р.",Калькуляция!$N$22,0))))))))))))</f>
        <v>245.4</v>
      </c>
      <c r="L30" s="300" t="s">
        <v>115</v>
      </c>
      <c r="M30" s="300" t="s">
        <v>256</v>
      </c>
      <c r="N30" s="300">
        <f>IF(L30="слесарь 2 р.",Калькуляция!$C$22,IF(L30="слесарь 3 р.",Калькуляция!$D$22,IF(L30="слесарь 4 р.",Калькуляция!$E$22,IF(L30="слесарь 5 р.",Калькуляция!$F$22,IF(L30="слесарь 6 р.",Калькуляция!$G$22,IF(L30="э/газосварщик 4 р.",Калькуляция!$I$22,IF(L30="э/газосварщик 5 р.",Калькуляция!$H$22,IF(L30="монтер 4 р.",Калькуляция!$J$22,IF(L30="монтер 5 р.",Калькуляция!$K$22,IF(L30="монтер  6 р.",Калькуляция!$L$22,IF(L30="мастер 8 р.",Калькуляция!$M$22,IF(L30="инженер 10 р.",Калькуляция!$N$22,0))))))))))))</f>
        <v>388.9</v>
      </c>
      <c r="O30" s="300" t="s">
        <v>241</v>
      </c>
      <c r="P30" s="300" t="s">
        <v>256</v>
      </c>
      <c r="Q30" s="300">
        <f>IF(O30="слесарь 2 р.",Калькуляция!$C$22,IF(O30="слесарь 3 р.",Калькуляция!$D$22,IF(O30="слесарь 4 р.",Калькуляция!$E$22,IF(O30="слесарь 5 р.",Калькуляция!$F$22,IF(O30="слесарь 6 р.",Калькуляция!$G$22,IF(O30="э/газосварщик 4 р.",Калькуляция!$I$22,IF(O30="э/газосварщик 5 р.",Калькуляция!$H$22,IF(O30="монтер 4 р.",Калькуляция!$J$22,IF(O30="монтер 5 р.",Калькуляция!$K$22,IF(O30="монтер  6 р.",Калькуляция!$L$22,IF(O30="мастер 8 р.",Калькуляция!$M$22,IF(O30="инженер 10 р.",Калькуляция!$N$22,IF(O30="водитель",Калькуляция!$O$22,0)))))))))))))</f>
        <v>388.9</v>
      </c>
      <c r="R30" s="324">
        <f t="shared" si="1"/>
        <v>1453.8</v>
      </c>
      <c r="S30" s="330">
        <f t="shared" si="5"/>
        <v>1744.6</v>
      </c>
      <c r="T30" s="349">
        <f t="shared" si="6"/>
        <v>3140.2799999999997</v>
      </c>
      <c r="U30" s="349">
        <f>S30*$U$20</f>
        <v>3489.2</v>
      </c>
      <c r="V30" s="349">
        <f t="shared" si="3"/>
        <v>3838.12</v>
      </c>
      <c r="W30" s="350">
        <f t="shared" si="4"/>
        <v>4361.5</v>
      </c>
    </row>
    <row r="31" spans="1:23" s="282" customFormat="1" ht="68.25" customHeight="1" x14ac:dyDescent="0.25">
      <c r="A31" s="299" t="s">
        <v>317</v>
      </c>
      <c r="B31" s="300"/>
      <c r="C31" s="301" t="s">
        <v>291</v>
      </c>
      <c r="D31" s="300" t="s">
        <v>127</v>
      </c>
      <c r="E31" s="300"/>
      <c r="F31" s="300" t="s">
        <v>121</v>
      </c>
      <c r="G31" s="300" t="s">
        <v>257</v>
      </c>
      <c r="H31" s="300">
        <f>IF(F31="слесарь 2 р.",Калькуляция!$C$22,IF(F31="слесарь 3 р.",Калькуляция!$D$22,IF(F31="слесарь 4 р.",Калькуляция!$E$22,IF(F31="слесарь 5 р.",Калькуляция!$F$22,IF(F31="слесарь 6 р.",Калькуляция!$G$22,IF(F31="э/газосварщик 4 р.",Калькуляция!$I$22,IF(F31="э/газосварщик 5 р.",Калькуляция!$H$22,IF(F31="монтер 4 р.",Калькуляция!$J$22,IF(F31="монтер 5 р.",Калькуляция!$K$22,IF(F31="монтер  6 р.",Калькуляция!$L$22,IF(F31="мастер 8 р.",Калькуляция!$M$22,IF(F31="инженер 10 р.",Калькуляция!$N$22,0))))))))))))</f>
        <v>475.6</v>
      </c>
      <c r="I31" s="300" t="s">
        <v>116</v>
      </c>
      <c r="J31" s="300" t="s">
        <v>257</v>
      </c>
      <c r="K31" s="300">
        <f>IF(I31="слесарь 2 р.",Калькуляция!$C$22,IF(I31="слесарь 3 р.",Калькуляция!$D$22,IF(I31="слесарь 4 р.",Калькуляция!$E$22,IF(I31="слесарь 5 р.",Калькуляция!$F$22,IF(I31="слесарь 6 р.",Калькуляция!$G$22,IF(I31="э/газосварщик 4 р.",Калькуляция!$I$22,IF(I31="э/газосварщик 5 р.",Калькуляция!$H$22,IF(I31="монтер 4 р.",Калькуляция!$J$22,IF(I31="монтер 5 р.",Калькуляция!$K$22,IF(I31="монтер  6 р.",Калькуляция!$L$22,IF(I31="мастер 8 р.",Калькуляция!$M$22,IF(I31="инженер 10 р.",Калькуляция!$N$22,0))))))))))))</f>
        <v>245.4</v>
      </c>
      <c r="L31" s="300" t="s">
        <v>115</v>
      </c>
      <c r="M31" s="300" t="s">
        <v>257</v>
      </c>
      <c r="N31" s="300">
        <f>IF(L31="слесарь 2 р.",Калькуляция!$C$22,IF(L31="слесарь 3 р.",Калькуляция!$D$22,IF(L31="слесарь 4 р.",Калькуляция!$E$22,IF(L31="слесарь 5 р.",Калькуляция!$F$22,IF(L31="слесарь 6 р.",Калькуляция!$G$22,IF(L31="э/газосварщик 4 р.",Калькуляция!$I$22,IF(L31="э/газосварщик 5 р.",Калькуляция!$H$22,IF(L31="монтер 4 р.",Калькуляция!$J$22,IF(L31="монтер 5 р.",Калькуляция!$K$22,IF(L31="монтер  6 р.",Калькуляция!$L$22,IF(L31="мастер 8 р.",Калькуляция!$M$22,IF(L31="инженер 10 р.",Калькуляция!$N$22,0))))))))))))</f>
        <v>388.9</v>
      </c>
      <c r="O31" s="300" t="s">
        <v>241</v>
      </c>
      <c r="P31" s="300" t="s">
        <v>257</v>
      </c>
      <c r="Q31" s="300">
        <f>IF(O31="слесарь 2 р.",Калькуляция!$C$22,IF(O31="слесарь 3 р.",Калькуляция!$D$22,IF(O31="слесарь 4 р.",Калькуляция!$E$22,IF(O31="слесарь 5 р.",Калькуляция!$F$22,IF(O31="слесарь 6 р.",Калькуляция!$G$22,IF(O31="э/газосварщик 4 р.",Калькуляция!$I$22,IF(O31="э/газосварщик 5 р.",Калькуляция!$H$22,IF(O31="монтер 4 р.",Калькуляция!$J$22,IF(O31="монтер 5 р.",Калькуляция!$K$22,IF(O31="монтер  6 р.",Калькуляция!$L$22,IF(O31="мастер 8 р.",Калькуляция!$M$22,IF(O31="инженер 10 р.",Калькуляция!$N$22,IF(O31="водитель",Калькуляция!$O$22,0)))))))))))))</f>
        <v>388.9</v>
      </c>
      <c r="R31" s="324">
        <f t="shared" si="1"/>
        <v>1513.8</v>
      </c>
      <c r="S31" s="330">
        <f t="shared" si="5"/>
        <v>1816.6</v>
      </c>
      <c r="T31" s="349">
        <f t="shared" si="6"/>
        <v>3269.88</v>
      </c>
      <c r="U31" s="349">
        <f t="shared" si="2"/>
        <v>3633.2</v>
      </c>
      <c r="V31" s="349">
        <f t="shared" si="3"/>
        <v>3996.52</v>
      </c>
      <c r="W31" s="350">
        <f t="shared" si="4"/>
        <v>4541.5</v>
      </c>
    </row>
    <row r="32" spans="1:23" s="282" customFormat="1" ht="68.25" customHeight="1" thickBot="1" x14ac:dyDescent="0.3">
      <c r="A32" s="299" t="s">
        <v>318</v>
      </c>
      <c r="B32" s="304"/>
      <c r="C32" s="305" t="s">
        <v>292</v>
      </c>
      <c r="D32" s="300" t="s">
        <v>127</v>
      </c>
      <c r="E32" s="304"/>
      <c r="F32" s="304" t="s">
        <v>121</v>
      </c>
      <c r="G32" s="304" t="s">
        <v>258</v>
      </c>
      <c r="H32" s="304">
        <f>IF(F32="слесарь 2 р.",Калькуляция!$C$22,IF(F32="слесарь 3 р.",Калькуляция!$D$22,IF(F32="слесарь 4 р.",Калькуляция!$E$22,IF(F32="слесарь 5 р.",Калькуляция!$F$22,IF(F32="слесарь 6 р.",Калькуляция!$G$22,IF(F32="э/газосварщик 4 р.",Калькуляция!$I$22,IF(F32="э/газосварщик 5 р.",Калькуляция!$H$22,IF(F32="монтер 4 р.",Калькуляция!$J$22,IF(F32="монтер 5 р.",Калькуляция!$K$22,IF(F32="монтер  6 р.",Калькуляция!$L$22,IF(F32="мастер 8 р.",Калькуляция!$M$22,IF(F32="инженер 10 р.",Калькуляция!$N$22,0))))))))))))</f>
        <v>475.6</v>
      </c>
      <c r="I32" s="304" t="s">
        <v>116</v>
      </c>
      <c r="J32" s="304" t="s">
        <v>258</v>
      </c>
      <c r="K32" s="304">
        <f>IF(I32="слесарь 2 р.",Калькуляция!$C$22,IF(I32="слесарь 3 р.",Калькуляция!$D$22,IF(I32="слесарь 4 р.",Калькуляция!$E$22,IF(I32="слесарь 5 р.",Калькуляция!$F$22,IF(I32="слесарь 6 р.",Калькуляция!$G$22,IF(I32="э/газосварщик 4 р.",Калькуляция!$I$22,IF(I32="э/газосварщик 5 р.",Калькуляция!$H$22,IF(I32="монтер 4 р.",Калькуляция!$J$22,IF(I32="монтер 5 р.",Калькуляция!$K$22,IF(I32="монтер  6 р.",Калькуляция!$L$22,IF(I32="мастер 8 р.",Калькуляция!$M$22,IF(I32="инженер 10 р.",Калькуляция!$N$22,0))))))))))))</f>
        <v>245.4</v>
      </c>
      <c r="L32" s="304" t="s">
        <v>115</v>
      </c>
      <c r="M32" s="304" t="s">
        <v>258</v>
      </c>
      <c r="N32" s="304">
        <f>IF(L32="слесарь 2 р.",Калькуляция!$C$22,IF(L32="слесарь 3 р.",Калькуляция!$D$22,IF(L32="слесарь 4 р.",Калькуляция!$E$22,IF(L32="слесарь 5 р.",Калькуляция!$F$22,IF(L32="слесарь 6 р.",Калькуляция!$G$22,IF(L32="э/газосварщик 4 р.",Калькуляция!$I$22,IF(L32="э/газосварщик 5 р.",Калькуляция!$H$22,IF(L32="монтер 4 р.",Калькуляция!$J$22,IF(L32="монтер 5 р.",Калькуляция!$K$22,IF(L32="монтер  6 р.",Калькуляция!$L$22,IF(L32="мастер 8 р.",Калькуляция!$M$22,IF(L32="инженер 10 р.",Калькуляция!$N$22,0))))))))))))</f>
        <v>388.9</v>
      </c>
      <c r="O32" s="304" t="s">
        <v>241</v>
      </c>
      <c r="P32" s="304" t="s">
        <v>258</v>
      </c>
      <c r="Q32" s="304">
        <f>IF(O32="слесарь 2 р.",Калькуляция!$C$22,IF(O32="слесарь 3 р.",Калькуляция!$D$22,IF(O32="слесарь 4 р.",Калькуляция!$E$22,IF(O32="слесарь 5 р.",Калькуляция!$F$22,IF(O32="слесарь 6 р.",Калькуляция!$G$22,IF(O32="э/газосварщик 4 р.",Калькуляция!$I$22,IF(O32="э/газосварщик 5 р.",Калькуляция!$H$22,IF(O32="монтер 4 р.",Калькуляция!$J$22,IF(O32="монтер 5 р.",Калькуляция!$K$22,IF(O32="монтер  6 р.",Калькуляция!$L$22,IF(O32="мастер 8 р.",Калькуляция!$M$22,IF(O32="инженер 10 р.",Калькуляция!$N$22,IF(O32="водитель",Калькуляция!$O$22,0)))))))))))))</f>
        <v>388.9</v>
      </c>
      <c r="R32" s="359">
        <f t="shared" si="1"/>
        <v>7119.3</v>
      </c>
      <c r="S32" s="331">
        <f t="shared" si="5"/>
        <v>8543.2000000000007</v>
      </c>
      <c r="T32" s="351">
        <f t="shared" si="6"/>
        <v>15377.760000000002</v>
      </c>
      <c r="U32" s="351">
        <f t="shared" si="2"/>
        <v>17086.400000000001</v>
      </c>
      <c r="V32" s="351">
        <f t="shared" si="3"/>
        <v>18795.040000000005</v>
      </c>
      <c r="W32" s="352">
        <f t="shared" si="4"/>
        <v>21358</v>
      </c>
    </row>
    <row r="33" spans="1:23" s="282" customFormat="1" ht="45.75" customHeight="1" thickBot="1" x14ac:dyDescent="0.3">
      <c r="A33" s="334"/>
      <c r="B33" s="335"/>
      <c r="C33" s="423" t="s">
        <v>249</v>
      </c>
      <c r="D33" s="424"/>
      <c r="E33" s="424"/>
      <c r="F33" s="424"/>
      <c r="G33" s="424"/>
      <c r="H33" s="424"/>
      <c r="I33" s="424"/>
      <c r="J33" s="424"/>
      <c r="K33" s="424"/>
      <c r="L33" s="424"/>
      <c r="M33" s="424"/>
      <c r="N33" s="424"/>
      <c r="O33" s="424"/>
      <c r="P33" s="424"/>
      <c r="Q33" s="424"/>
      <c r="R33" s="424"/>
      <c r="S33" s="424"/>
      <c r="T33" s="424"/>
      <c r="U33" s="424"/>
      <c r="V33" s="424"/>
      <c r="W33" s="425"/>
    </row>
    <row r="34" spans="1:23" s="282" customFormat="1" ht="68.25" customHeight="1" x14ac:dyDescent="0.25">
      <c r="A34" s="336" t="s">
        <v>319</v>
      </c>
      <c r="B34" s="337"/>
      <c r="C34" s="338" t="s">
        <v>293</v>
      </c>
      <c r="D34" s="337" t="s">
        <v>127</v>
      </c>
      <c r="E34" s="337"/>
      <c r="F34" s="337" t="s">
        <v>121</v>
      </c>
      <c r="G34" s="337" t="s">
        <v>259</v>
      </c>
      <c r="H34" s="337">
        <f>IF(F34="слесарь 2 р.",Калькуляция!$C$22,IF(F34="слесарь 3 р.",Калькуляция!$D$22,IF(F34="слесарь 4 р.",Калькуляция!$E$22,IF(F34="слесарь 5 р.",Калькуляция!$F$22,IF(F34="слесарь 6 р.",Калькуляция!$G$22,IF(F34="э/газосварщик 4 р.",Калькуляция!$I$22,IF(F34="э/газосварщик 5 р.",Калькуляция!$H$22,IF(F34="монтер 4 р.",Калькуляция!$J$22,IF(F34="монтер 5 р.",Калькуляция!$K$22,IF(F34="монтер  6 р.",Калькуляция!$L$22,IF(F34="мастер 8 р.",Калькуляция!$M$22,IF(F34="инженер 10 р.",Калькуляция!$N$22,IF(F34="водитель",Калькуляция!$O$22,0)))))))))))))</f>
        <v>475.6</v>
      </c>
      <c r="I34" s="337" t="s">
        <v>116</v>
      </c>
      <c r="J34" s="337" t="s">
        <v>259</v>
      </c>
      <c r="K34" s="337">
        <f>IF(I34="слесарь 2 р.",Калькуляция!$C$22,IF(I34="слесарь 3 р.",Калькуляция!$D$22,IF(I34="слесарь 4 р.",Калькуляция!$E$22,IF(I34="слесарь 5 р.",Калькуляция!$F$22,IF(I34="слесарь 6 р.",Калькуляция!$G$22,IF(I34="э/газосварщик 4 р.",Калькуляция!$I$22,IF(I34="э/газосварщик 5 р.",Калькуляция!$H$22,IF(I34="монтер 4 р.",Калькуляция!$J$22,IF(I34="монтер 5 р.",Калькуляция!$K$22,IF(I34="монтер  6 р.",Калькуляция!$L$22,IF(I34="мастер 8 р.",Калькуляция!$M$22,IF(I34="инженер 10 р.",Калькуляция!$N$22,IF(I34="водитель",Калькуляция!$O$22,0)))))))))))))</f>
        <v>245.4</v>
      </c>
      <c r="L34" s="337" t="s">
        <v>115</v>
      </c>
      <c r="M34" s="337" t="s">
        <v>259</v>
      </c>
      <c r="N34" s="337">
        <f>IF(L34="слесарь 2 р.",Калькуляция!$C$22,IF(L34="слесарь 3 р.",Калькуляция!$D$22,IF(L34="слесарь 4 р.",Калькуляция!$E$22,IF(L34="слесарь 5 р.",Калькуляция!$F$22,IF(L34="слесарь 6 р.",Калькуляция!$G$22,IF(L34="э/газосварщик 4 р.",Калькуляция!$I$22,IF(L34="э/газосварщик 5 р.",Калькуляция!$H$22,IF(L34="монтер 4 р.",Калькуляция!$J$22,IF(L34="монтер 5 р.",Калькуляция!$K$22,IF(L34="монтер  6 р.",Калькуляция!$L$22,IF(L34="мастер 8 р.",Калькуляция!$M$22,IF(L34="инженер 10 р.",Калькуляция!$N$22,IF(L34="водитель",Калькуляция!$O$22,0)))))))))))))</f>
        <v>388.9</v>
      </c>
      <c r="O34" s="337" t="s">
        <v>241</v>
      </c>
      <c r="P34" s="337" t="s">
        <v>259</v>
      </c>
      <c r="Q34" s="337">
        <f>IF(O34="слесарь 2 р.",Калькуляция!$C$22,IF(O34="слесарь 3 р.",Калькуляция!$D$22,IF(O34="слесарь 4 р.",Калькуляция!$E$22,IF(O34="слесарь 5 р.",Калькуляция!$F$22,IF(O34="слесарь 6 р.",Калькуляция!$G$22,IF(O34="э/газосварщик 4 р.",Калькуляция!$I$22,IF(O34="э/газосварщик 5 р.",Калькуляция!$H$22,IF(O34="монтер 4 р.",Калькуляция!$J$22,IF(O34="монтер 5 р.",Калькуляция!$K$22,IF(O34="монтер  6 р.",Калькуляция!$L$22,IF(O34="мастер 8 р.",Калькуляция!$M$22,IF(O34="инженер 10 р.",Калькуляция!$N$22,IF(O34="водитель",Калькуляция!$O$22,0)))))))))))))</f>
        <v>388.9</v>
      </c>
      <c r="R34" s="339">
        <f t="shared" ref="R34:R40" si="7">ROUND((G34*H34+J34*K34+M34*N34+P34*Q34),1)</f>
        <v>1978.4</v>
      </c>
      <c r="S34" s="340">
        <f t="shared" si="5"/>
        <v>2374.1</v>
      </c>
      <c r="T34" s="353">
        <f t="shared" si="6"/>
        <v>4273.38</v>
      </c>
      <c r="U34" s="353">
        <f t="shared" ref="U34:U40" si="8">S34*$U$20</f>
        <v>4748.2</v>
      </c>
      <c r="V34" s="353">
        <f t="shared" ref="V34:V40" si="9">S34*$V$20</f>
        <v>5223.0200000000004</v>
      </c>
      <c r="W34" s="354">
        <f t="shared" ref="W34:W40" si="10">S34*$W$20</f>
        <v>5935.25</v>
      </c>
    </row>
    <row r="35" spans="1:23" s="282" customFormat="1" ht="68.25" customHeight="1" x14ac:dyDescent="0.25">
      <c r="A35" s="299" t="s">
        <v>320</v>
      </c>
      <c r="B35" s="300"/>
      <c r="C35" s="301" t="s">
        <v>294</v>
      </c>
      <c r="D35" s="300" t="s">
        <v>127</v>
      </c>
      <c r="E35" s="300"/>
      <c r="F35" s="300" t="s">
        <v>121</v>
      </c>
      <c r="G35" s="300" t="s">
        <v>260</v>
      </c>
      <c r="H35" s="300">
        <f>IF(F35="слесарь 2 р.",Калькуляция!$C$22,IF(F35="слесарь 3 р.",Калькуляция!$D$22,IF(F35="слесарь 4 р.",Калькуляция!$E$22,IF(F35="слесарь 5 р.",Калькуляция!$F$22,IF(F35="слесарь 6 р.",Калькуляция!$G$22,IF(F35="э/газосварщик 4 р.",Калькуляция!$I$22,IF(F35="э/газосварщик 5 р.",Калькуляция!$H$22,IF(F35="монтер 4 р.",Калькуляция!$J$22,IF(F35="монтер 5 р.",Калькуляция!$K$22,IF(F35="монтер  6 р.",Калькуляция!$L$22,IF(F35="мастер 8 р.",Калькуляция!$M$22,IF(F35="инженер 10 р.",Калькуляция!$N$22,IF(F35="водитель",Калькуляция!$O$22,0)))))))))))))</f>
        <v>475.6</v>
      </c>
      <c r="I35" s="300" t="s">
        <v>116</v>
      </c>
      <c r="J35" s="300" t="s">
        <v>260</v>
      </c>
      <c r="K35" s="300">
        <f>IF(I35="слесарь 2 р.",Калькуляция!$C$22,IF(I35="слесарь 3 р.",Калькуляция!$D$22,IF(I35="слесарь 4 р.",Калькуляция!$E$22,IF(I35="слесарь 5 р.",Калькуляция!$F$22,IF(I35="слесарь 6 р.",Калькуляция!$G$22,IF(I35="э/газосварщик 4 р.",Калькуляция!$I$22,IF(I35="э/газосварщик 5 р.",Калькуляция!$H$22,IF(I35="монтер 4 р.",Калькуляция!$J$22,IF(I35="монтер 5 р.",Калькуляция!$K$22,IF(I35="монтер  6 р.",Калькуляция!$L$22,IF(I35="мастер 8 р.",Калькуляция!$M$22,IF(I35="инженер 10 р.",Калькуляция!$N$22,IF(I35="водитель",Калькуляция!$O$22,0)))))))))))))</f>
        <v>245.4</v>
      </c>
      <c r="L35" s="300" t="s">
        <v>115</v>
      </c>
      <c r="M35" s="300" t="s">
        <v>260</v>
      </c>
      <c r="N35" s="300">
        <f>IF(L35="слесарь 2 р.",Калькуляция!$C$22,IF(L35="слесарь 3 р.",Калькуляция!$D$22,IF(L35="слесарь 4 р.",Калькуляция!$E$22,IF(L35="слесарь 5 р.",Калькуляция!$F$22,IF(L35="слесарь 6 р.",Калькуляция!$G$22,IF(L35="э/газосварщик 4 р.",Калькуляция!$I$22,IF(L35="э/газосварщик 5 р.",Калькуляция!$H$22,IF(L35="монтер 4 р.",Калькуляция!$J$22,IF(L35="монтер 5 р.",Калькуляция!$K$22,IF(L35="монтер  6 р.",Калькуляция!$L$22,IF(L35="мастер 8 р.",Калькуляция!$M$22,IF(L35="инженер 10 р.",Калькуляция!$N$22,IF(L35="водитель",Калькуляция!$O$22,0)))))))))))))</f>
        <v>388.9</v>
      </c>
      <c r="O35" s="300" t="s">
        <v>241</v>
      </c>
      <c r="P35" s="300" t="s">
        <v>260</v>
      </c>
      <c r="Q35" s="300">
        <f>IF(O35="слесарь 2 р.",Калькуляция!$C$22,IF(O35="слесарь 3 р.",Калькуляция!$D$22,IF(O35="слесарь 4 р.",Калькуляция!$E$22,IF(O35="слесарь 5 р.",Калькуляция!$F$22,IF(O35="слесарь 6 р.",Калькуляция!$G$22,IF(O35="э/газосварщик 4 р.",Калькуляция!$I$22,IF(O35="э/газосварщик 5 р.",Калькуляция!$H$22,IF(O35="монтер 4 р.",Калькуляция!$J$22,IF(O35="монтер 5 р.",Калькуляция!$K$22,IF(O35="монтер  6 р.",Калькуляция!$L$22,IF(O35="мастер 8 р.",Калькуляция!$M$22,IF(O35="инженер 10 р.",Калькуляция!$N$22,IF(O35="водитель",Калькуляция!$O$22,0)))))))))))))</f>
        <v>388.9</v>
      </c>
      <c r="R35" s="324">
        <f t="shared" si="7"/>
        <v>3222.4</v>
      </c>
      <c r="S35" s="330">
        <f t="shared" si="5"/>
        <v>3866.9</v>
      </c>
      <c r="T35" s="349">
        <f t="shared" si="6"/>
        <v>6960.42</v>
      </c>
      <c r="U35" s="349">
        <f t="shared" si="8"/>
        <v>7733.8</v>
      </c>
      <c r="V35" s="349">
        <f t="shared" si="9"/>
        <v>8507.18</v>
      </c>
      <c r="W35" s="350">
        <f t="shared" si="10"/>
        <v>9667.25</v>
      </c>
    </row>
    <row r="36" spans="1:23" s="282" customFormat="1" ht="68.25" customHeight="1" x14ac:dyDescent="0.25">
      <c r="A36" s="299" t="s">
        <v>321</v>
      </c>
      <c r="B36" s="300"/>
      <c r="C36" s="301" t="s">
        <v>295</v>
      </c>
      <c r="D36" s="300" t="s">
        <v>127</v>
      </c>
      <c r="E36" s="300"/>
      <c r="F36" s="300" t="s">
        <v>121</v>
      </c>
      <c r="G36" s="300" t="s">
        <v>261</v>
      </c>
      <c r="H36" s="300">
        <f>IF(F36="слесарь 2 р.",Калькуляция!$C$22,IF(F36="слесарь 3 р.",Калькуляция!$D$22,IF(F36="слесарь 4 р.",Калькуляция!$E$22,IF(F36="слесарь 5 р.",Калькуляция!$F$22,IF(F36="слесарь 6 р.",Калькуляция!$G$22,IF(F36="э/газосварщик 4 р.",Калькуляция!$I$22,IF(F36="э/газосварщик 5 р.",Калькуляция!$H$22,IF(F36="монтер 4 р.",Калькуляция!$J$22,IF(F36="монтер 5 р.",Калькуляция!$K$22,IF(F36="монтер  6 р.",Калькуляция!$L$22,IF(F36="мастер 8 р.",Калькуляция!$M$22,IF(F36="инженер 10 р.",Калькуляция!$N$22,IF(F36="водитель",Калькуляция!$O$22,0)))))))))))))</f>
        <v>475.6</v>
      </c>
      <c r="I36" s="300" t="s">
        <v>116</v>
      </c>
      <c r="J36" s="300" t="s">
        <v>261</v>
      </c>
      <c r="K36" s="300">
        <f>IF(I36="слесарь 2 р.",Калькуляция!$C$22,IF(I36="слесарь 3 р.",Калькуляция!$D$22,IF(I36="слесарь 4 р.",Калькуляция!$E$22,IF(I36="слесарь 5 р.",Калькуляция!$F$22,IF(I36="слесарь 6 р.",Калькуляция!$G$22,IF(I36="э/газосварщик 4 р.",Калькуляция!$I$22,IF(I36="э/газосварщик 5 р.",Калькуляция!$H$22,IF(I36="монтер 4 р.",Калькуляция!$J$22,IF(I36="монтер 5 р.",Калькуляция!$K$22,IF(I36="монтер  6 р.",Калькуляция!$L$22,IF(I36="мастер 8 р.",Калькуляция!$M$22,IF(I36="инженер 10 р.",Калькуляция!$N$22,IF(I36="водитель",Калькуляция!$O$22,0)))))))))))))</f>
        <v>245.4</v>
      </c>
      <c r="L36" s="300" t="s">
        <v>115</v>
      </c>
      <c r="M36" s="300" t="s">
        <v>261</v>
      </c>
      <c r="N36" s="300">
        <f>IF(L36="слесарь 2 р.",Калькуляция!$C$22,IF(L36="слесарь 3 р.",Калькуляция!$D$22,IF(L36="слесарь 4 р.",Калькуляция!$E$22,IF(L36="слесарь 5 р.",Калькуляция!$F$22,IF(L36="слесарь 6 р.",Калькуляция!$G$22,IF(L36="э/газосварщик 4 р.",Калькуляция!$I$22,IF(L36="э/газосварщик 5 р.",Калькуляция!$H$22,IF(L36="монтер 4 р.",Калькуляция!$J$22,IF(L36="монтер 5 р.",Калькуляция!$K$22,IF(L36="монтер  6 р.",Калькуляция!$L$22,IF(L36="мастер 8 р.",Калькуляция!$M$22,IF(L36="инженер 10 р.",Калькуляция!$N$22,IF(L36="водитель",Калькуляция!$O$22,0)))))))))))))</f>
        <v>388.9</v>
      </c>
      <c r="O36" s="300" t="s">
        <v>241</v>
      </c>
      <c r="P36" s="300" t="s">
        <v>261</v>
      </c>
      <c r="Q36" s="300">
        <f>IF(O36="слесарь 2 р.",Калькуляция!$C$22,IF(O36="слесарь 3 р.",Калькуляция!$D$22,IF(O36="слесарь 4 р.",Калькуляция!$E$22,IF(O36="слесарь 5 р.",Калькуляция!$F$22,IF(O36="слесарь 6 р.",Калькуляция!$G$22,IF(O36="э/газосварщик 4 р.",Калькуляция!$I$22,IF(O36="э/газосварщик 5 р.",Калькуляция!$H$22,IF(O36="монтер 4 р.",Калькуляция!$J$22,IF(O36="монтер 5 р.",Калькуляция!$K$22,IF(O36="монтер  6 р.",Калькуляция!$L$22,IF(O36="мастер 8 р.",Калькуляция!$M$22,IF(O36="инженер 10 р.",Калькуляция!$N$22,IF(O36="водитель",Калькуляция!$O$22,0)))))))))))))</f>
        <v>388.9</v>
      </c>
      <c r="R36" s="324">
        <f t="shared" si="7"/>
        <v>1498.8</v>
      </c>
      <c r="S36" s="330">
        <f t="shared" si="5"/>
        <v>1798.6</v>
      </c>
      <c r="T36" s="349">
        <f t="shared" si="6"/>
        <v>3237.48</v>
      </c>
      <c r="U36" s="349">
        <f t="shared" si="8"/>
        <v>3597.2</v>
      </c>
      <c r="V36" s="349">
        <f t="shared" si="9"/>
        <v>3956.92</v>
      </c>
      <c r="W36" s="350">
        <f t="shared" si="10"/>
        <v>4496.5</v>
      </c>
    </row>
    <row r="37" spans="1:23" s="282" customFormat="1" ht="68.25" customHeight="1" x14ac:dyDescent="0.25">
      <c r="A37" s="299" t="s">
        <v>322</v>
      </c>
      <c r="B37" s="300"/>
      <c r="C37" s="301" t="s">
        <v>296</v>
      </c>
      <c r="D37" s="300" t="s">
        <v>127</v>
      </c>
      <c r="E37" s="300"/>
      <c r="F37" s="300" t="s">
        <v>121</v>
      </c>
      <c r="G37" s="300" t="s">
        <v>262</v>
      </c>
      <c r="H37" s="300">
        <f>IF(F37="слесарь 2 р.",Калькуляция!$C$22,IF(F37="слесарь 3 р.",Калькуляция!$D$22,IF(F37="слесарь 4 р.",Калькуляция!$E$22,IF(F37="слесарь 5 р.",Калькуляция!$F$22,IF(F37="слесарь 6 р.",Калькуляция!$G$22,IF(F37="э/газосварщик 4 р.",Калькуляция!$I$22,IF(F37="э/газосварщик 5 р.",Калькуляция!$H$22,IF(F37="монтер 4 р.",Калькуляция!$J$22,IF(F37="монтер 5 р.",Калькуляция!$K$22,IF(F37="монтер  6 р.",Калькуляция!$L$22,IF(F37="мастер 8 р.",Калькуляция!$M$22,IF(F37="инженер 10 р.",Калькуляция!$N$22,IF(F37="водитель",Калькуляция!$O$22,0)))))))))))))</f>
        <v>475.6</v>
      </c>
      <c r="I37" s="300" t="s">
        <v>116</v>
      </c>
      <c r="J37" s="300" t="s">
        <v>262</v>
      </c>
      <c r="K37" s="300">
        <f>IF(I37="слесарь 2 р.",Калькуляция!$C$22,IF(I37="слесарь 3 р.",Калькуляция!$D$22,IF(I37="слесарь 4 р.",Калькуляция!$E$22,IF(I37="слесарь 5 р.",Калькуляция!$F$22,IF(I37="слесарь 6 р.",Калькуляция!$G$22,IF(I37="э/газосварщик 4 р.",Калькуляция!$I$22,IF(I37="э/газосварщик 5 р.",Калькуляция!$H$22,IF(I37="монтер 4 р.",Калькуляция!$J$22,IF(I37="монтер 5 р.",Калькуляция!$K$22,IF(I37="монтер  6 р.",Калькуляция!$L$22,IF(I37="мастер 8 р.",Калькуляция!$M$22,IF(I37="инженер 10 р.",Калькуляция!$N$22,IF(I37="водитель",Калькуляция!$O$22,0)))))))))))))</f>
        <v>245.4</v>
      </c>
      <c r="L37" s="300" t="s">
        <v>115</v>
      </c>
      <c r="M37" s="300" t="s">
        <v>262</v>
      </c>
      <c r="N37" s="300">
        <f>IF(L37="слесарь 2 р.",Калькуляция!$C$22,IF(L37="слесарь 3 р.",Калькуляция!$D$22,IF(L37="слесарь 4 р.",Калькуляция!$E$22,IF(L37="слесарь 5 р.",Калькуляция!$F$22,IF(L37="слесарь 6 р.",Калькуляция!$G$22,IF(L37="э/газосварщик 4 р.",Калькуляция!$I$22,IF(L37="э/газосварщик 5 р.",Калькуляция!$H$22,IF(L37="монтер 4 р.",Калькуляция!$J$22,IF(L37="монтер 5 р.",Калькуляция!$K$22,IF(L37="монтер  6 р.",Калькуляция!$L$22,IF(L37="мастер 8 р.",Калькуляция!$M$22,IF(L37="инженер 10 р.",Калькуляция!$N$22,IF(L37="водитель",Калькуляция!$O$22,0)))))))))))))</f>
        <v>388.9</v>
      </c>
      <c r="O37" s="300" t="s">
        <v>241</v>
      </c>
      <c r="P37" s="300" t="s">
        <v>262</v>
      </c>
      <c r="Q37" s="300">
        <f>IF(O37="слесарь 2 р.",Калькуляция!$C$22,IF(O37="слесарь 3 р.",Калькуляция!$D$22,IF(O37="слесарь 4 р.",Калькуляция!$E$22,IF(O37="слесарь 5 р.",Калькуляция!$F$22,IF(O37="слесарь 6 р.",Калькуляция!$G$22,IF(O37="э/газосварщик 4 р.",Калькуляция!$I$22,IF(O37="э/газосварщик 5 р.",Калькуляция!$H$22,IF(O37="монтер 4 р.",Калькуляция!$J$22,IF(O37="монтер 5 р.",Калькуляция!$K$22,IF(O37="монтер  6 р.",Калькуляция!$L$22,IF(O37="мастер 8 р.",Калькуляция!$M$22,IF(O37="инженер 10 р.",Калькуляция!$N$22,IF(O37="водитель",Калькуляция!$O$22,0)))))))))))))</f>
        <v>388.9</v>
      </c>
      <c r="R37" s="324">
        <f t="shared" si="7"/>
        <v>1753.6</v>
      </c>
      <c r="S37" s="330">
        <f t="shared" si="5"/>
        <v>2104.3000000000002</v>
      </c>
      <c r="T37" s="349">
        <f t="shared" si="6"/>
        <v>3787.7400000000002</v>
      </c>
      <c r="U37" s="349">
        <f t="shared" si="8"/>
        <v>4208.6000000000004</v>
      </c>
      <c r="V37" s="349">
        <f t="shared" si="9"/>
        <v>4629.4600000000009</v>
      </c>
      <c r="W37" s="350">
        <f t="shared" si="10"/>
        <v>5260.75</v>
      </c>
    </row>
    <row r="38" spans="1:23" s="282" customFormat="1" ht="68.25" customHeight="1" x14ac:dyDescent="0.25">
      <c r="A38" s="299" t="s">
        <v>323</v>
      </c>
      <c r="B38" s="300"/>
      <c r="C38" s="301" t="s">
        <v>287</v>
      </c>
      <c r="D38" s="300" t="s">
        <v>127</v>
      </c>
      <c r="E38" s="300"/>
      <c r="F38" s="300" t="s">
        <v>121</v>
      </c>
      <c r="G38" s="300" t="s">
        <v>263</v>
      </c>
      <c r="H38" s="300">
        <f>IF(F38="слесарь 2 р.",Калькуляция!$C$22,IF(F38="слесарь 3 р.",Калькуляция!$D$22,IF(F38="слесарь 4 р.",Калькуляция!$E$22,IF(F38="слесарь 5 р.",Калькуляция!$F$22,IF(F38="слесарь 6 р.",Калькуляция!$G$22,IF(F38="э/газосварщик 4 р.",Калькуляция!$I$22,IF(F38="э/газосварщик 5 р.",Калькуляция!$H$22,IF(F38="монтер 4 р.",Калькуляция!$J$22,IF(F38="монтер 5 р.",Калькуляция!$K$22,IF(F38="монтер  6 р.",Калькуляция!$L$22,IF(F38="мастер 8 р.",Калькуляция!$M$22,IF(F38="инженер 10 р.",Калькуляция!$N$22,IF(F38="водитель",Калькуляция!$O$22,0)))))))))))))</f>
        <v>475.6</v>
      </c>
      <c r="I38" s="300" t="s">
        <v>116</v>
      </c>
      <c r="J38" s="300" t="s">
        <v>263</v>
      </c>
      <c r="K38" s="300">
        <f>IF(I38="слесарь 2 р.",Калькуляция!$C$22,IF(I38="слесарь 3 р.",Калькуляция!$D$22,IF(I38="слесарь 4 р.",Калькуляция!$E$22,IF(I38="слесарь 5 р.",Калькуляция!$F$22,IF(I38="слесарь 6 р.",Калькуляция!$G$22,IF(I38="э/газосварщик 4 р.",Калькуляция!$I$22,IF(I38="э/газосварщик 5 р.",Калькуляция!$H$22,IF(I38="монтер 4 р.",Калькуляция!$J$22,IF(I38="монтер 5 р.",Калькуляция!$K$22,IF(I38="монтер  6 р.",Калькуляция!$L$22,IF(I38="мастер 8 р.",Калькуляция!$M$22,IF(I38="инженер 10 р.",Калькуляция!$N$22,IF(I38="водитель",Калькуляция!$O$22,0)))))))))))))</f>
        <v>245.4</v>
      </c>
      <c r="L38" s="300" t="s">
        <v>115</v>
      </c>
      <c r="M38" s="300" t="s">
        <v>263</v>
      </c>
      <c r="N38" s="300">
        <f>IF(L38="слесарь 2 р.",Калькуляция!$C$22,IF(L38="слесарь 3 р.",Калькуляция!$D$22,IF(L38="слесарь 4 р.",Калькуляция!$E$22,IF(L38="слесарь 5 р.",Калькуляция!$F$22,IF(L38="слесарь 6 р.",Калькуляция!$G$22,IF(L38="э/газосварщик 4 р.",Калькуляция!$I$22,IF(L38="э/газосварщик 5 р.",Калькуляция!$H$22,IF(L38="монтер 4 р.",Калькуляция!$J$22,IF(L38="монтер 5 р.",Калькуляция!$K$22,IF(L38="монтер  6 р.",Калькуляция!$L$22,IF(L38="мастер 8 р.",Калькуляция!$M$22,IF(L38="инженер 10 р.",Калькуляция!$N$22,IF(L38="водитель",Калькуляция!$O$22,0)))))))))))))</f>
        <v>388.9</v>
      </c>
      <c r="O38" s="300" t="s">
        <v>241</v>
      </c>
      <c r="P38" s="300" t="s">
        <v>263</v>
      </c>
      <c r="Q38" s="300">
        <f>IF(O38="слесарь 2 р.",Калькуляция!$C$22,IF(O38="слесарь 3 р.",Калькуляция!$D$22,IF(O38="слесарь 4 р.",Калькуляция!$E$22,IF(O38="слесарь 5 р.",Калькуляция!$F$22,IF(O38="слесарь 6 р.",Калькуляция!$G$22,IF(O38="э/газосварщик 4 р.",Калькуляция!$I$22,IF(O38="э/газосварщик 5 р.",Калькуляция!$H$22,IF(O38="монтер 4 р.",Калькуляция!$J$22,IF(O38="монтер 5 р.",Калькуляция!$K$22,IF(O38="монтер  6 р.",Калькуляция!$L$22,IF(O38="мастер 8 р.",Калькуляция!$M$22,IF(O38="инженер 10 р.",Калькуляция!$N$22,IF(O38="водитель",Калькуляция!$O$22,0)))))))))))))</f>
        <v>388.9</v>
      </c>
      <c r="R38" s="324">
        <f t="shared" si="7"/>
        <v>2098.3000000000002</v>
      </c>
      <c r="S38" s="330">
        <f t="shared" si="5"/>
        <v>2518</v>
      </c>
      <c r="T38" s="349">
        <f t="shared" si="6"/>
        <v>4532.4000000000005</v>
      </c>
      <c r="U38" s="349">
        <f t="shared" si="8"/>
        <v>5036</v>
      </c>
      <c r="V38" s="349">
        <f t="shared" si="9"/>
        <v>5539.6</v>
      </c>
      <c r="W38" s="350">
        <f t="shared" si="10"/>
        <v>6295</v>
      </c>
    </row>
    <row r="39" spans="1:23" s="282" customFormat="1" ht="68.25" customHeight="1" x14ac:dyDescent="0.25">
      <c r="A39" s="299" t="s">
        <v>324</v>
      </c>
      <c r="B39" s="300"/>
      <c r="C39" s="301" t="s">
        <v>288</v>
      </c>
      <c r="D39" s="300" t="s">
        <v>127</v>
      </c>
      <c r="E39" s="300"/>
      <c r="F39" s="300" t="s">
        <v>121</v>
      </c>
      <c r="G39" s="300" t="s">
        <v>262</v>
      </c>
      <c r="H39" s="300">
        <f>IF(F39="слесарь 2 р.",Калькуляция!$C$22,IF(F39="слесарь 3 р.",Калькуляция!$D$22,IF(F39="слесарь 4 р.",Калькуляция!$E$22,IF(F39="слесарь 5 р.",Калькуляция!$F$22,IF(F39="слесарь 6 р.",Калькуляция!$G$22,IF(F39="э/газосварщик 4 р.",Калькуляция!$I$22,IF(F39="э/газосварщик 5 р.",Калькуляция!$H$22,IF(F39="монтер 4 р.",Калькуляция!$J$22,IF(F39="монтер 5 р.",Калькуляция!$K$22,IF(F39="монтер  6 р.",Калькуляция!$L$22,IF(F39="мастер 8 р.",Калькуляция!$M$22,IF(F39="инженер 10 р.",Калькуляция!$N$22,IF(F39="водитель",Калькуляция!$O$22,0)))))))))))))</f>
        <v>475.6</v>
      </c>
      <c r="I39" s="300" t="s">
        <v>116</v>
      </c>
      <c r="J39" s="300" t="s">
        <v>262</v>
      </c>
      <c r="K39" s="300">
        <f>IF(I39="слесарь 2 р.",Калькуляция!$C$22,IF(I39="слесарь 3 р.",Калькуляция!$D$22,IF(I39="слесарь 4 р.",Калькуляция!$E$22,IF(I39="слесарь 5 р.",Калькуляция!$F$22,IF(I39="слесарь 6 р.",Калькуляция!$G$22,IF(I39="э/газосварщик 4 р.",Калькуляция!$I$22,IF(I39="э/газосварщик 5 р.",Калькуляция!$H$22,IF(I39="монтер 4 р.",Калькуляция!$J$22,IF(I39="монтер 5 р.",Калькуляция!$K$22,IF(I39="монтер  6 р.",Калькуляция!$L$22,IF(I39="мастер 8 р.",Калькуляция!$M$22,IF(I39="инженер 10 р.",Калькуляция!$N$22,IF(I39="водитель",Калькуляция!$O$22,0)))))))))))))</f>
        <v>245.4</v>
      </c>
      <c r="L39" s="300" t="s">
        <v>115</v>
      </c>
      <c r="M39" s="300" t="s">
        <v>262</v>
      </c>
      <c r="N39" s="300">
        <f>IF(L39="слесарь 2 р.",Калькуляция!$C$22,IF(L39="слесарь 3 р.",Калькуляция!$D$22,IF(L39="слесарь 4 р.",Калькуляция!$E$22,IF(L39="слесарь 5 р.",Калькуляция!$F$22,IF(L39="слесарь 6 р.",Калькуляция!$G$22,IF(L39="э/газосварщик 4 р.",Калькуляция!$I$22,IF(L39="э/газосварщик 5 р.",Калькуляция!$H$22,IF(L39="монтер 4 р.",Калькуляция!$J$22,IF(L39="монтер 5 р.",Калькуляция!$K$22,IF(L39="монтер  6 р.",Калькуляция!$L$22,IF(L39="мастер 8 р.",Калькуляция!$M$22,IF(L39="инженер 10 р.",Калькуляция!$N$22,IF(L39="водитель",Калькуляция!$O$22,0)))))))))))))</f>
        <v>388.9</v>
      </c>
      <c r="O39" s="300" t="s">
        <v>241</v>
      </c>
      <c r="P39" s="300" t="s">
        <v>262</v>
      </c>
      <c r="Q39" s="300">
        <f>IF(O39="слесарь 2 р.",Калькуляция!$C$22,IF(O39="слесарь 3 р.",Калькуляция!$D$22,IF(O39="слесарь 4 р.",Калькуляция!$E$22,IF(O39="слесарь 5 р.",Калькуляция!$F$22,IF(O39="слесарь 6 р.",Калькуляция!$G$22,IF(O39="э/газосварщик 4 р.",Калькуляция!$I$22,IF(O39="э/газосварщик 5 р.",Калькуляция!$H$22,IF(O39="монтер 4 р.",Калькуляция!$J$22,IF(O39="монтер 5 р.",Калькуляция!$K$22,IF(O39="монтер  6 р.",Калькуляция!$L$22,IF(O39="мастер 8 р.",Калькуляция!$M$22,IF(O39="инженер 10 р.",Калькуляция!$N$22,IF(O39="водитель",Калькуляция!$O$22,0)))))))))))))</f>
        <v>388.9</v>
      </c>
      <c r="R39" s="324">
        <f t="shared" si="7"/>
        <v>1753.6</v>
      </c>
      <c r="S39" s="330">
        <f t="shared" si="5"/>
        <v>2104.3000000000002</v>
      </c>
      <c r="T39" s="349">
        <f t="shared" si="6"/>
        <v>3787.7400000000002</v>
      </c>
      <c r="U39" s="349">
        <f t="shared" si="8"/>
        <v>4208.6000000000004</v>
      </c>
      <c r="V39" s="349">
        <f t="shared" si="9"/>
        <v>4629.4600000000009</v>
      </c>
      <c r="W39" s="350">
        <f t="shared" si="10"/>
        <v>5260.75</v>
      </c>
    </row>
    <row r="40" spans="1:23" s="282" customFormat="1" ht="68.25" customHeight="1" thickBot="1" x14ac:dyDescent="0.3">
      <c r="A40" s="303" t="s">
        <v>325</v>
      </c>
      <c r="B40" s="304"/>
      <c r="C40" s="305" t="s">
        <v>291</v>
      </c>
      <c r="D40" s="304" t="s">
        <v>127</v>
      </c>
      <c r="E40" s="304"/>
      <c r="F40" s="304" t="s">
        <v>121</v>
      </c>
      <c r="G40" s="304" t="s">
        <v>264</v>
      </c>
      <c r="H40" s="304">
        <f>IF(F40="слесарь 2 р.",Калькуляция!$C$22,IF(F40="слесарь 3 р.",Калькуляция!$D$22,IF(F40="слесарь 4 р.",Калькуляция!$E$22,IF(F40="слесарь 5 р.",Калькуляция!$F$22,IF(F40="слесарь 6 р.",Калькуляция!$G$22,IF(F40="э/газосварщик 4 р.",Калькуляция!$I$22,IF(F40="э/газосварщик 5 р.",Калькуляция!$H$22,IF(F40="монтер 4 р.",Калькуляция!$J$22,IF(F40="монтер 5 р.",Калькуляция!$K$22,IF(F40="монтер  6 р.",Калькуляция!$L$22,IF(F40="мастер 8 р.",Калькуляция!$M$22,IF(F40="инженер 10 р.",Калькуляция!$N$22,IF(F40="водитель",Калькуляция!$O$22,0)))))))))))))</f>
        <v>475.6</v>
      </c>
      <c r="I40" s="304" t="s">
        <v>116</v>
      </c>
      <c r="J40" s="304" t="s">
        <v>264</v>
      </c>
      <c r="K40" s="304">
        <f>IF(I40="слесарь 2 р.",Калькуляция!$C$22,IF(I40="слесарь 3 р.",Калькуляция!$D$22,IF(I40="слесарь 4 р.",Калькуляция!$E$22,IF(I40="слесарь 5 р.",Калькуляция!$F$22,IF(I40="слесарь 6 р.",Калькуляция!$G$22,IF(I40="э/газосварщик 4 р.",Калькуляция!$I$22,IF(I40="э/газосварщик 5 р.",Калькуляция!$H$22,IF(I40="монтер 4 р.",Калькуляция!$J$22,IF(I40="монтер 5 р.",Калькуляция!$K$22,IF(I40="монтер  6 р.",Калькуляция!$L$22,IF(I40="мастер 8 р.",Калькуляция!$M$22,IF(I40="инженер 10 р.",Калькуляция!$N$22,IF(I40="водитель",Калькуляция!$O$22,0)))))))))))))</f>
        <v>245.4</v>
      </c>
      <c r="L40" s="304" t="s">
        <v>115</v>
      </c>
      <c r="M40" s="304" t="s">
        <v>264</v>
      </c>
      <c r="N40" s="304">
        <f>IF(L40="слесарь 2 р.",Калькуляция!$C$22,IF(L40="слесарь 3 р.",Калькуляция!$D$22,IF(L40="слесарь 4 р.",Калькуляция!$E$22,IF(L40="слесарь 5 р.",Калькуляция!$F$22,IF(L40="слесарь 6 р.",Калькуляция!$G$22,IF(L40="э/газосварщик 4 р.",Калькуляция!$I$22,IF(L40="э/газосварщик 5 р.",Калькуляция!$H$22,IF(L40="монтер 4 р.",Калькуляция!$J$22,IF(L40="монтер 5 р.",Калькуляция!$K$22,IF(L40="монтер  6 р.",Калькуляция!$L$22,IF(L40="мастер 8 р.",Калькуляция!$M$22,IF(L40="инженер 10 р.",Калькуляция!$N$22,IF(L40="водитель",Калькуляция!$O$22,0)))))))))))))</f>
        <v>388.9</v>
      </c>
      <c r="O40" s="304" t="s">
        <v>241</v>
      </c>
      <c r="P40" s="304" t="s">
        <v>264</v>
      </c>
      <c r="Q40" s="304">
        <f>IF(O40="слесарь 2 р.",Калькуляция!$C$22,IF(O40="слесарь 3 р.",Калькуляция!$D$22,IF(O40="слесарь 4 р.",Калькуляция!$E$22,IF(O40="слесарь 5 р.",Калькуляция!$F$22,IF(O40="слесарь 6 р.",Калькуляция!$G$22,IF(O40="э/газосварщик 4 р.",Калькуляция!$I$22,IF(O40="э/газосварщик 5 р.",Калькуляция!$H$22,IF(O40="монтер 4 р.",Калькуляция!$J$22,IF(O40="монтер 5 р.",Калькуляция!$K$22,IF(O40="монтер  6 р.",Калькуляция!$L$22,IF(O40="мастер 8 р.",Калькуляция!$M$22,IF(O40="инженер 10 р.",Калькуляция!$N$22,IF(O40="водитель",Калькуляция!$O$22,0)))))))))))))</f>
        <v>388.9</v>
      </c>
      <c r="R40" s="359">
        <f t="shared" si="7"/>
        <v>1633.7</v>
      </c>
      <c r="S40" s="331">
        <f t="shared" si="5"/>
        <v>1960.4</v>
      </c>
      <c r="T40" s="351">
        <f t="shared" si="6"/>
        <v>3528.7200000000003</v>
      </c>
      <c r="U40" s="351">
        <f t="shared" si="8"/>
        <v>3920.8</v>
      </c>
      <c r="V40" s="351">
        <f t="shared" si="9"/>
        <v>4312.88</v>
      </c>
      <c r="W40" s="352">
        <f t="shared" si="10"/>
        <v>4901</v>
      </c>
    </row>
    <row r="41" spans="1:23" s="282" customFormat="1" ht="68.25" customHeight="1" thickBot="1" x14ac:dyDescent="0.3">
      <c r="A41" s="334"/>
      <c r="B41" s="335"/>
      <c r="C41" s="423" t="s">
        <v>251</v>
      </c>
      <c r="D41" s="424"/>
      <c r="E41" s="424"/>
      <c r="F41" s="424"/>
      <c r="G41" s="424"/>
      <c r="H41" s="424"/>
      <c r="I41" s="424"/>
      <c r="J41" s="424"/>
      <c r="K41" s="424"/>
      <c r="L41" s="424"/>
      <c r="M41" s="424"/>
      <c r="N41" s="424"/>
      <c r="O41" s="424"/>
      <c r="P41" s="424"/>
      <c r="Q41" s="424"/>
      <c r="R41" s="424"/>
      <c r="S41" s="424"/>
      <c r="T41" s="424"/>
      <c r="U41" s="424"/>
      <c r="V41" s="424"/>
      <c r="W41" s="425"/>
    </row>
    <row r="42" spans="1:23" s="282" customFormat="1" ht="68.25" customHeight="1" x14ac:dyDescent="0.25">
      <c r="A42" s="336" t="s">
        <v>326</v>
      </c>
      <c r="B42" s="337"/>
      <c r="C42" s="338" t="s">
        <v>297</v>
      </c>
      <c r="D42" s="337" t="s">
        <v>127</v>
      </c>
      <c r="E42" s="337"/>
      <c r="F42" s="337" t="s">
        <v>121</v>
      </c>
      <c r="G42" s="337" t="s">
        <v>265</v>
      </c>
      <c r="H42" s="337">
        <f>IF(F42="слесарь 2 р.",Калькуляция!$C$22,IF(F42="слесарь 3 р.",Калькуляция!$D$22,IF(F42="слесарь 4 р.",Калькуляция!$E$22,IF(F42="слесарь 5 р.",Калькуляция!$F$22,IF(F42="слесарь 6 р.",Калькуляция!$G$22,IF(F42="э/газосварщик 4 р.",Калькуляция!$I$22,IF(F42="э/газосварщик 5 р.",Калькуляция!$H$22,IF(F42="монтер 4 р.",Калькуляция!$J$22,IF(F42="монтер 5 р.",Калькуляция!$K$22,IF(F42="монтер  6 р.",Калькуляция!$L$22,IF(F42="мастер 8 р.",Калькуляция!$M$22,IF(F42="инженер 10 р.",Калькуляция!$N$22,IF(F42="водитель",Калькуляция!$O$22,0)))))))))))))</f>
        <v>475.6</v>
      </c>
      <c r="I42" s="337" t="s">
        <v>116</v>
      </c>
      <c r="J42" s="337" t="s">
        <v>265</v>
      </c>
      <c r="K42" s="337">
        <f>IF(I42="слесарь 2 р.",Калькуляция!$C$22,IF(I42="слесарь 3 р.",Калькуляция!$D$22,IF(I42="слесарь 4 р.",Калькуляция!$E$22,IF(I42="слесарь 5 р.",Калькуляция!$F$22,IF(I42="слесарь 6 р.",Калькуляция!$G$22,IF(I42="э/газосварщик 4 р.",Калькуляция!$I$22,IF(I42="э/газосварщик 5 р.",Калькуляция!$H$22,IF(I42="монтер 4 р.",Калькуляция!$J$22,IF(I42="монтер 5 р.",Калькуляция!$K$22,IF(I42="монтер  6 р.",Калькуляция!$L$22,IF(I42="мастер 8 р.",Калькуляция!$M$22,IF(I42="инженер 10 р.",Калькуляция!$N$22,IF(I42="водитель",Калькуляция!$O$22,0)))))))))))))</f>
        <v>245.4</v>
      </c>
      <c r="L42" s="337" t="s">
        <v>115</v>
      </c>
      <c r="M42" s="337" t="s">
        <v>265</v>
      </c>
      <c r="N42" s="337">
        <f>IF(L42="слесарь 2 р.",Калькуляция!$C$22,IF(L42="слесарь 3 р.",Калькуляция!$D$22,IF(L42="слесарь 4 р.",Калькуляция!$E$22,IF(L42="слесарь 5 р.",Калькуляция!$F$22,IF(L42="слесарь 6 р.",Калькуляция!$G$22,IF(L42="э/газосварщик 4 р.",Калькуляция!$I$22,IF(L42="э/газосварщик 5 р.",Калькуляция!$H$22,IF(L42="монтер 4 р.",Калькуляция!$J$22,IF(L42="монтер 5 р.",Калькуляция!$K$22,IF(L42="монтер  6 р.",Калькуляция!$L$22,IF(L42="мастер 8 р.",Калькуляция!$M$22,IF(L42="инженер 10 р.",Калькуляция!$N$22,IF(L42="водитель",Калькуляция!$O$22,0)))))))))))))</f>
        <v>388.9</v>
      </c>
      <c r="O42" s="337" t="s">
        <v>241</v>
      </c>
      <c r="P42" s="337" t="s">
        <v>265</v>
      </c>
      <c r="Q42" s="337">
        <f>IF(O42="слесарь 2 р.",Калькуляция!$C$22,IF(O42="слесарь 3 р.",Калькуляция!$D$22,IF(O42="слесарь 4 р.",Калькуляция!$E$22,IF(O42="слесарь 5 р.",Калькуляция!$F$22,IF(O42="слесарь 6 р.",Калькуляция!$G$22,IF(O42="э/газосварщик 4 р.",Калькуляция!$I$22,IF(O42="э/газосварщик 5 р.",Калькуляция!$H$22,IF(O42="монтер 4 р.",Калькуляция!$J$22,IF(O42="монтер 5 р.",Калькуляция!$K$22,IF(O42="монтер  6 р.",Калькуляция!$L$22,IF(O42="мастер 8 р.",Калькуляция!$M$22,IF(O42="инженер 10 р.",Калькуляция!$N$22,IF(O42="водитель",Калькуляция!$O$22,0)))))))))))))</f>
        <v>388.9</v>
      </c>
      <c r="R42" s="339">
        <f>ROUND((G42*H42+J42*K42+M42*N42+P42*Q42),1)</f>
        <v>1918.5</v>
      </c>
      <c r="S42" s="340">
        <f t="shared" si="5"/>
        <v>2302.1999999999998</v>
      </c>
      <c r="T42" s="353">
        <f t="shared" si="6"/>
        <v>4143.96</v>
      </c>
      <c r="U42" s="353">
        <f t="shared" ref="U42:U46" si="11">S42*$U$20</f>
        <v>4604.3999999999996</v>
      </c>
      <c r="V42" s="353">
        <f t="shared" ref="V42:V46" si="12">S42*$V$20</f>
        <v>5064.84</v>
      </c>
      <c r="W42" s="354">
        <f t="shared" ref="W42:W46" si="13">S42*$W$20</f>
        <v>5755.5</v>
      </c>
    </row>
    <row r="43" spans="1:23" s="282" customFormat="1" ht="68.25" customHeight="1" x14ac:dyDescent="0.25">
      <c r="A43" s="299" t="s">
        <v>327</v>
      </c>
      <c r="B43" s="300"/>
      <c r="C43" s="301" t="s">
        <v>298</v>
      </c>
      <c r="D43" s="300" t="s">
        <v>127</v>
      </c>
      <c r="E43" s="300"/>
      <c r="F43" s="300" t="s">
        <v>121</v>
      </c>
      <c r="G43" s="300" t="s">
        <v>266</v>
      </c>
      <c r="H43" s="300">
        <f>IF(F43="слесарь 2 р.",Калькуляция!$C$22,IF(F43="слесарь 3 р.",Калькуляция!$D$22,IF(F43="слесарь 4 р.",Калькуляция!$E$22,IF(F43="слесарь 5 р.",Калькуляция!$F$22,IF(F43="слесарь 6 р.",Калькуляция!$G$22,IF(F43="э/газосварщик 4 р.",Калькуляция!$I$22,IF(F43="э/газосварщик 5 р.",Калькуляция!$H$22,IF(F43="монтер 4 р.",Калькуляция!$J$22,IF(F43="монтер 5 р.",Калькуляция!$K$22,IF(F43="монтер  6 р.",Калькуляция!$L$22,IF(F43="мастер 8 р.",Калькуляция!$M$22,IF(F43="инженер 10 р.",Калькуляция!$N$22,IF(F43="водитель",Калькуляция!$O$22,0)))))))))))))</f>
        <v>475.6</v>
      </c>
      <c r="I43" s="300" t="s">
        <v>116</v>
      </c>
      <c r="J43" s="300" t="s">
        <v>266</v>
      </c>
      <c r="K43" s="300">
        <f>IF(I43="слесарь 2 р.",Калькуляция!$C$22,IF(I43="слесарь 3 р.",Калькуляция!$D$22,IF(I43="слесарь 4 р.",Калькуляция!$E$22,IF(I43="слесарь 5 р.",Калькуляция!$F$22,IF(I43="слесарь 6 р.",Калькуляция!$G$22,IF(I43="э/газосварщик 4 р.",Калькуляция!$I$22,IF(I43="э/газосварщик 5 р.",Калькуляция!$H$22,IF(I43="монтер 4 р.",Калькуляция!$J$22,IF(I43="монтер 5 р.",Калькуляция!$K$22,IF(I43="монтер  6 р.",Калькуляция!$L$22,IF(I43="мастер 8 р.",Калькуляция!$M$22,IF(I43="инженер 10 р.",Калькуляция!$N$22,IF(I43="водитель",Калькуляция!$O$22,0)))))))))))))</f>
        <v>245.4</v>
      </c>
      <c r="L43" s="300" t="s">
        <v>115</v>
      </c>
      <c r="M43" s="300" t="s">
        <v>266</v>
      </c>
      <c r="N43" s="300">
        <f>IF(L43="слесарь 2 р.",Калькуляция!$C$22,IF(L43="слесарь 3 р.",Калькуляция!$D$22,IF(L43="слесарь 4 р.",Калькуляция!$E$22,IF(L43="слесарь 5 р.",Калькуляция!$F$22,IF(L43="слесарь 6 р.",Калькуляция!$G$22,IF(L43="э/газосварщик 4 р.",Калькуляция!$I$22,IF(L43="э/газосварщик 5 р.",Калькуляция!$H$22,IF(L43="монтер 4 р.",Калькуляция!$J$22,IF(L43="монтер 5 р.",Калькуляция!$K$22,IF(L43="монтер  6 р.",Калькуляция!$L$22,IF(L43="мастер 8 р.",Калькуляция!$M$22,IF(L43="инженер 10 р.",Калькуляция!$N$22,IF(L43="водитель",Калькуляция!$O$22,0)))))))))))))</f>
        <v>388.9</v>
      </c>
      <c r="O43" s="300" t="s">
        <v>241</v>
      </c>
      <c r="P43" s="300" t="s">
        <v>266</v>
      </c>
      <c r="Q43" s="300">
        <f>IF(O43="слесарь 2 р.",Калькуляция!$C$22,IF(O43="слесарь 3 р.",Калькуляция!$D$22,IF(O43="слесарь 4 р.",Калькуляция!$E$22,IF(O43="слесарь 5 р.",Калькуляция!$F$22,IF(O43="слесарь 6 р.",Калькуляция!$G$22,IF(O43="э/газосварщик 4 р.",Калькуляция!$I$22,IF(O43="э/газосварщик 5 р.",Калькуляция!$H$22,IF(O43="монтер 4 р.",Калькуляция!$J$22,IF(O43="монтер 5 р.",Калькуляция!$K$22,IF(O43="монтер  6 р.",Калькуляция!$L$22,IF(O43="мастер 8 р.",Калькуляция!$M$22,IF(O43="инженер 10 р.",Калькуляция!$N$22,IF(O43="водитель",Калькуляция!$O$22,0)))))))))))))</f>
        <v>388.9</v>
      </c>
      <c r="R43" s="324">
        <f>ROUND((G43*H43+J43*K43+M43*N43+P43*Q43),1)</f>
        <v>2787.8</v>
      </c>
      <c r="S43" s="330">
        <f t="shared" si="5"/>
        <v>3345.4</v>
      </c>
      <c r="T43" s="349">
        <f t="shared" si="6"/>
        <v>6021.72</v>
      </c>
      <c r="U43" s="349">
        <f t="shared" si="11"/>
        <v>6690.8</v>
      </c>
      <c r="V43" s="349">
        <f t="shared" si="12"/>
        <v>7359.880000000001</v>
      </c>
      <c r="W43" s="350">
        <f t="shared" si="13"/>
        <v>8363.5</v>
      </c>
    </row>
    <row r="44" spans="1:23" s="282" customFormat="1" ht="68.25" customHeight="1" x14ac:dyDescent="0.25">
      <c r="A44" s="299" t="s">
        <v>328</v>
      </c>
      <c r="B44" s="300"/>
      <c r="C44" s="301" t="s">
        <v>299</v>
      </c>
      <c r="D44" s="300" t="s">
        <v>127</v>
      </c>
      <c r="E44" s="300"/>
      <c r="F44" s="300" t="s">
        <v>121</v>
      </c>
      <c r="G44" s="300" t="s">
        <v>267</v>
      </c>
      <c r="H44" s="300">
        <f>IF(F44="слесарь 2 р.",Калькуляция!$C$22,IF(F44="слесарь 3 р.",Калькуляция!$D$22,IF(F44="слесарь 4 р.",Калькуляция!$E$22,IF(F44="слесарь 5 р.",Калькуляция!$F$22,IF(F44="слесарь 6 р.",Калькуляция!$G$22,IF(F44="э/газосварщик 4 р.",Калькуляция!$I$22,IF(F44="э/газосварщик 5 р.",Калькуляция!$H$22,IF(F44="монтер 4 р.",Калькуляция!$J$22,IF(F44="монтер 5 р.",Калькуляция!$K$22,IF(F44="монтер  6 р.",Калькуляция!$L$22,IF(F44="мастер 8 р.",Калькуляция!$M$22,IF(F44="инженер 10 р.",Калькуляция!$N$22,IF(F44="водитель",Калькуляция!$O$22,0)))))))))))))</f>
        <v>475.6</v>
      </c>
      <c r="I44" s="300" t="s">
        <v>116</v>
      </c>
      <c r="J44" s="300" t="s">
        <v>267</v>
      </c>
      <c r="K44" s="300">
        <f>IF(I44="слесарь 2 р.",Калькуляция!$C$22,IF(I44="слесарь 3 р.",Калькуляция!$D$22,IF(I44="слесарь 4 р.",Калькуляция!$E$22,IF(I44="слесарь 5 р.",Калькуляция!$F$22,IF(I44="слесарь 6 р.",Калькуляция!$G$22,IF(I44="э/газосварщик 4 р.",Калькуляция!$I$22,IF(I44="э/газосварщик 5 р.",Калькуляция!$H$22,IF(I44="монтер 4 р.",Калькуляция!$J$22,IF(I44="монтер 5 р.",Калькуляция!$K$22,IF(I44="монтер  6 р.",Калькуляция!$L$22,IF(I44="мастер 8 р.",Калькуляция!$M$22,IF(I44="инженер 10 р.",Калькуляция!$N$22,IF(I44="водитель",Калькуляция!$O$22,0)))))))))))))</f>
        <v>245.4</v>
      </c>
      <c r="L44" s="300" t="s">
        <v>115</v>
      </c>
      <c r="M44" s="300" t="s">
        <v>267</v>
      </c>
      <c r="N44" s="300">
        <f>IF(L44="слесарь 2 р.",Калькуляция!$C$22,IF(L44="слесарь 3 р.",Калькуляция!$D$22,IF(L44="слесарь 4 р.",Калькуляция!$E$22,IF(L44="слесарь 5 р.",Калькуляция!$F$22,IF(L44="слесарь 6 р.",Калькуляция!$G$22,IF(L44="э/газосварщик 4 р.",Калькуляция!$I$22,IF(L44="э/газосварщик 5 р.",Калькуляция!$H$22,IF(L44="монтер 4 р.",Калькуляция!$J$22,IF(L44="монтер 5 р.",Калькуляция!$K$22,IF(L44="монтер  6 р.",Калькуляция!$L$22,IF(L44="мастер 8 р.",Калькуляция!$M$22,IF(L44="инженер 10 р.",Калькуляция!$N$22,IF(L44="водитель",Калькуляция!$O$22,0)))))))))))))</f>
        <v>388.9</v>
      </c>
      <c r="O44" s="300" t="s">
        <v>241</v>
      </c>
      <c r="P44" s="300" t="s">
        <v>267</v>
      </c>
      <c r="Q44" s="300">
        <f>IF(O44="слесарь 2 р.",Калькуляция!$C$22,IF(O44="слесарь 3 р.",Калькуляция!$D$22,IF(O44="слесарь 4 р.",Калькуляция!$E$22,IF(O44="слесарь 5 р.",Калькуляция!$F$22,IF(O44="слесарь 6 р.",Калькуляция!$G$22,IF(O44="э/газосварщик 4 р.",Калькуляция!$I$22,IF(O44="э/газосварщик 5 р.",Калькуляция!$H$22,IF(O44="монтер 4 р.",Калькуляция!$J$22,IF(O44="монтер 5 р.",Калькуляция!$K$22,IF(O44="монтер  6 р.",Калькуляция!$L$22,IF(O44="мастер 8 р.",Калькуляция!$M$22,IF(O44="инженер 10 р.",Калькуляция!$N$22,IF(O44="водитель",Калькуляция!$O$22,0)))))))))))))</f>
        <v>388.9</v>
      </c>
      <c r="R44" s="324">
        <f>ROUND((G44*H44+J44*K44+M44*N44+P44*Q44),1)</f>
        <v>2083.3000000000002</v>
      </c>
      <c r="S44" s="330">
        <f t="shared" si="5"/>
        <v>2500</v>
      </c>
      <c r="T44" s="349">
        <f t="shared" si="6"/>
        <v>4500</v>
      </c>
      <c r="U44" s="349">
        <f t="shared" si="11"/>
        <v>5000</v>
      </c>
      <c r="V44" s="349">
        <f t="shared" si="12"/>
        <v>5500</v>
      </c>
      <c r="W44" s="350">
        <f t="shared" si="13"/>
        <v>6250</v>
      </c>
    </row>
    <row r="45" spans="1:23" s="282" customFormat="1" ht="68.25" customHeight="1" x14ac:dyDescent="0.25">
      <c r="A45" s="299" t="s">
        <v>329</v>
      </c>
      <c r="B45" s="300"/>
      <c r="C45" s="301" t="s">
        <v>300</v>
      </c>
      <c r="D45" s="300" t="s">
        <v>127</v>
      </c>
      <c r="E45" s="300"/>
      <c r="F45" s="300" t="s">
        <v>121</v>
      </c>
      <c r="G45" s="300" t="s">
        <v>268</v>
      </c>
      <c r="H45" s="300">
        <f>IF(F45="слесарь 2 р.",Калькуляция!$C$22,IF(F45="слесарь 3 р.",Калькуляция!$D$22,IF(F45="слесарь 4 р.",Калькуляция!$E$22,IF(F45="слесарь 5 р.",Калькуляция!$F$22,IF(F45="слесарь 6 р.",Калькуляция!$G$22,IF(F45="э/газосварщик 4 р.",Калькуляция!$I$22,IF(F45="э/газосварщик 5 р.",Калькуляция!$H$22,IF(F45="монтер 4 р.",Калькуляция!$J$22,IF(F45="монтер 5 р.",Калькуляция!$K$22,IF(F45="монтер  6 р.",Калькуляция!$L$22,IF(F45="мастер 8 р.",Калькуляция!$M$22,IF(F45="инженер 10 р.",Калькуляция!$N$22,IF(F45="водитель",Калькуляция!$O$22,0)))))))))))))</f>
        <v>475.6</v>
      </c>
      <c r="I45" s="300" t="s">
        <v>116</v>
      </c>
      <c r="J45" s="300" t="s">
        <v>268</v>
      </c>
      <c r="K45" s="300">
        <f>IF(I45="слесарь 2 р.",Калькуляция!$C$22,IF(I45="слесарь 3 р.",Калькуляция!$D$22,IF(I45="слесарь 4 р.",Калькуляция!$E$22,IF(I45="слесарь 5 р.",Калькуляция!$F$22,IF(I45="слесарь 6 р.",Калькуляция!$G$22,IF(I45="э/газосварщик 4 р.",Калькуляция!$I$22,IF(I45="э/газосварщик 5 р.",Калькуляция!$H$22,IF(I45="монтер 4 р.",Калькуляция!$J$22,IF(I45="монтер 5 р.",Калькуляция!$K$22,IF(I45="монтер  6 р.",Калькуляция!$L$22,IF(I45="мастер 8 р.",Калькуляция!$M$22,IF(I45="инженер 10 р.",Калькуляция!$N$22,IF(I45="водитель",Калькуляция!$O$22,0)))))))))))))</f>
        <v>245.4</v>
      </c>
      <c r="L45" s="300" t="s">
        <v>115</v>
      </c>
      <c r="M45" s="300" t="s">
        <v>268</v>
      </c>
      <c r="N45" s="300">
        <f>IF(L45="слесарь 2 р.",Калькуляция!$C$22,IF(L45="слесарь 3 р.",Калькуляция!$D$22,IF(L45="слесарь 4 р.",Калькуляция!$E$22,IF(L45="слесарь 5 р.",Калькуляция!$F$22,IF(L45="слесарь 6 р.",Калькуляция!$G$22,IF(L45="э/газосварщик 4 р.",Калькуляция!$I$22,IF(L45="э/газосварщик 5 р.",Калькуляция!$H$22,IF(L45="монтер 4 р.",Калькуляция!$J$22,IF(L45="монтер 5 р.",Калькуляция!$K$22,IF(L45="монтер  6 р.",Калькуляция!$L$22,IF(L45="мастер 8 р.",Калькуляция!$M$22,IF(L45="инженер 10 р.",Калькуляция!$N$22,IF(L45="водитель",Калькуляция!$O$22,0)))))))))))))</f>
        <v>388.9</v>
      </c>
      <c r="O45" s="300" t="s">
        <v>241</v>
      </c>
      <c r="P45" s="300" t="s">
        <v>268</v>
      </c>
      <c r="Q45" s="300">
        <f>IF(O45="слесарь 2 р.",Калькуляция!$C$22,IF(O45="слесарь 3 р.",Калькуляция!$D$22,IF(O45="слесарь 4 р.",Калькуляция!$E$22,IF(O45="слесарь 5 р.",Калькуляция!$F$22,IF(O45="слесарь 6 р.",Калькуляция!$G$22,IF(O45="э/газосварщик 4 р.",Калькуляция!$I$22,IF(O45="э/газосварщик 5 р.",Калькуляция!$H$22,IF(O45="монтер 4 р.",Калькуляция!$J$22,IF(O45="монтер 5 р.",Калькуляция!$K$22,IF(O45="монтер  6 р.",Калькуляция!$L$22,IF(O45="мастер 8 р.",Калькуляция!$M$22,IF(O45="инженер 10 р.",Калькуляция!$N$22,IF(O45="водитель",Калькуляция!$O$22,0)))))))))))))</f>
        <v>388.9</v>
      </c>
      <c r="R45" s="324">
        <f>ROUND((G45*H45+J45*K45+M45*N45+P45*Q45),1)</f>
        <v>2682.9</v>
      </c>
      <c r="S45" s="330">
        <f t="shared" si="5"/>
        <v>3219.5</v>
      </c>
      <c r="T45" s="349">
        <f t="shared" si="6"/>
        <v>5795.1</v>
      </c>
      <c r="U45" s="349">
        <f t="shared" si="11"/>
        <v>6439</v>
      </c>
      <c r="V45" s="349">
        <f t="shared" si="12"/>
        <v>7082.9000000000005</v>
      </c>
      <c r="W45" s="350">
        <f t="shared" si="13"/>
        <v>8048.75</v>
      </c>
    </row>
    <row r="46" spans="1:23" s="282" customFormat="1" ht="68.25" customHeight="1" thickBot="1" x14ac:dyDescent="0.3">
      <c r="A46" s="303" t="s">
        <v>330</v>
      </c>
      <c r="B46" s="304"/>
      <c r="C46" s="305" t="s">
        <v>301</v>
      </c>
      <c r="D46" s="304" t="s">
        <v>127</v>
      </c>
      <c r="E46" s="304"/>
      <c r="F46" s="304" t="s">
        <v>121</v>
      </c>
      <c r="G46" s="304" t="s">
        <v>269</v>
      </c>
      <c r="H46" s="304">
        <f>IF(F46="слесарь 2 р.",Калькуляция!$C$22,IF(F46="слесарь 3 р.",Калькуляция!$D$22,IF(F46="слесарь 4 р.",Калькуляция!$E$22,IF(F46="слесарь 5 р.",Калькуляция!$F$22,IF(F46="слесарь 6 р.",Калькуляция!$G$22,IF(F46="э/газосварщик 4 р.",Калькуляция!$I$22,IF(F46="э/газосварщик 5 р.",Калькуляция!$H$22,IF(F46="монтер 4 р.",Калькуляция!$J$22,IF(F46="монтер 5 р.",Калькуляция!$K$22,IF(F46="монтер  6 р.",Калькуляция!$L$22,IF(F46="мастер 8 р.",Калькуляция!$M$22,IF(F46="инженер 10 р.",Калькуляция!$N$22,IF(F46="водитель",Калькуляция!$O$22,0)))))))))))))</f>
        <v>475.6</v>
      </c>
      <c r="I46" s="304" t="s">
        <v>116</v>
      </c>
      <c r="J46" s="304" t="s">
        <v>269</v>
      </c>
      <c r="K46" s="304">
        <f>IF(I46="слесарь 2 р.",Калькуляция!$C$22,IF(I46="слесарь 3 р.",Калькуляция!$D$22,IF(I46="слесарь 4 р.",Калькуляция!$E$22,IF(I46="слесарь 5 р.",Калькуляция!$F$22,IF(I46="слесарь 6 р.",Калькуляция!$G$22,IF(I46="э/газосварщик 4 р.",Калькуляция!$I$22,IF(I46="э/газосварщик 5 р.",Калькуляция!$H$22,IF(I46="монтер 4 р.",Калькуляция!$J$22,IF(I46="монтер 5 р.",Калькуляция!$K$22,IF(I46="монтер  6 р.",Калькуляция!$L$22,IF(I46="мастер 8 р.",Калькуляция!$M$22,IF(I46="инженер 10 р.",Калькуляция!$N$22,IF(I46="водитель",Калькуляция!$O$22,0)))))))))))))</f>
        <v>245.4</v>
      </c>
      <c r="L46" s="304" t="s">
        <v>115</v>
      </c>
      <c r="M46" s="304" t="s">
        <v>269</v>
      </c>
      <c r="N46" s="304">
        <f>IF(L46="слесарь 2 р.",Калькуляция!$C$22,IF(L46="слесарь 3 р.",Калькуляция!$D$22,IF(L46="слесарь 4 р.",Калькуляция!$E$22,IF(L46="слесарь 5 р.",Калькуляция!$F$22,IF(L46="слесарь 6 р.",Калькуляция!$G$22,IF(L46="э/газосварщик 4 р.",Калькуляция!$I$22,IF(L46="э/газосварщик 5 р.",Калькуляция!$H$22,IF(L46="монтер 4 р.",Калькуляция!$J$22,IF(L46="монтер 5 р.",Калькуляция!$K$22,IF(L46="монтер  6 р.",Калькуляция!$L$22,IF(L46="мастер 8 р.",Калькуляция!$M$22,IF(L46="инженер 10 р.",Калькуляция!$N$22,IF(L46="водитель",Калькуляция!$O$22,0)))))))))))))</f>
        <v>388.9</v>
      </c>
      <c r="O46" s="304" t="s">
        <v>241</v>
      </c>
      <c r="P46" s="304" t="s">
        <v>269</v>
      </c>
      <c r="Q46" s="304">
        <f>IF(O46="слесарь 2 р.",Калькуляция!$C$22,IF(O46="слесарь 3 р.",Калькуляция!$D$22,IF(O46="слесарь 4 р.",Калькуляция!$E$22,IF(O46="слесарь 5 р.",Калькуляция!$F$22,IF(O46="слесарь 6 р.",Калькуляция!$G$22,IF(O46="э/газосварщик 4 р.",Калькуляция!$I$22,IF(O46="э/газосварщик 5 р.",Калькуляция!$H$22,IF(O46="монтер 4 р.",Калькуляция!$J$22,IF(O46="монтер 5 р.",Калькуляция!$K$22,IF(O46="монтер  6 р.",Калькуляция!$L$22,IF(O46="мастер 8 р.",Калькуляция!$M$22,IF(O46="инженер 10 р.",Калькуляция!$N$22,IF(O46="водитель",Калькуляция!$O$22,0)))))))))))))</f>
        <v>388.9</v>
      </c>
      <c r="R46" s="359">
        <f>ROUND((G46*H46+J46*K46+M46*N46+P46*Q46),1)</f>
        <v>749.4</v>
      </c>
      <c r="S46" s="331">
        <f t="shared" si="5"/>
        <v>899.3</v>
      </c>
      <c r="T46" s="351">
        <f t="shared" si="6"/>
        <v>1618.74</v>
      </c>
      <c r="U46" s="351">
        <f t="shared" si="11"/>
        <v>1798.6</v>
      </c>
      <c r="V46" s="351">
        <f t="shared" si="12"/>
        <v>1978.46</v>
      </c>
      <c r="W46" s="352">
        <f t="shared" si="13"/>
        <v>2248.25</v>
      </c>
    </row>
    <row r="47" spans="1:23" s="282" customFormat="1" ht="68.25" customHeight="1" thickBot="1" x14ac:dyDescent="0.3">
      <c r="A47" s="334"/>
      <c r="B47" s="341"/>
      <c r="C47" s="426" t="s">
        <v>252</v>
      </c>
      <c r="D47" s="424"/>
      <c r="E47" s="424"/>
      <c r="F47" s="424"/>
      <c r="G47" s="424"/>
      <c r="H47" s="424"/>
      <c r="I47" s="424"/>
      <c r="J47" s="424"/>
      <c r="K47" s="424"/>
      <c r="L47" s="424"/>
      <c r="M47" s="424"/>
      <c r="N47" s="424"/>
      <c r="O47" s="424"/>
      <c r="P47" s="424"/>
      <c r="Q47" s="424"/>
      <c r="R47" s="424"/>
      <c r="S47" s="424"/>
      <c r="T47" s="424"/>
      <c r="U47" s="424"/>
      <c r="V47" s="424"/>
      <c r="W47" s="425"/>
    </row>
    <row r="48" spans="1:23" s="282" customFormat="1" ht="68.25" customHeight="1" thickBot="1" x14ac:dyDescent="0.3">
      <c r="A48" s="342" t="s">
        <v>331</v>
      </c>
      <c r="B48" s="343"/>
      <c r="C48" s="344" t="s">
        <v>302</v>
      </c>
      <c r="D48" s="343" t="s">
        <v>127</v>
      </c>
      <c r="E48" s="343"/>
      <c r="F48" s="343" t="s">
        <v>121</v>
      </c>
      <c r="G48" s="343" t="s">
        <v>265</v>
      </c>
      <c r="H48" s="343">
        <f>IF(F48="слесарь 2 р.",Калькуляция!$C$22,IF(F48="слесарь 3 р.",Калькуляция!$D$22,IF(F48="слесарь 4 р.",Калькуляция!$E$22,IF(F48="слесарь 5 р.",Калькуляция!$F$22,IF(F48="слесарь 6 р.",Калькуляция!$G$22,IF(F48="э/газосварщик 4 р.",Калькуляция!$I$22,IF(F48="э/газосварщик 5 р.",Калькуляция!$H$22,IF(F48="монтер 4 р.",Калькуляция!$J$22,IF(F48="монтер 5 р.",Калькуляция!$K$22,IF(F48="монтер  6 р.",Калькуляция!$L$22,IF(F48="мастер 8 р.",Калькуляция!$M$22,IF(F48="инженер 10 р.",Калькуляция!$N$22,IF(F48="водитель",Калькуляция!$O$22,0)))))))))))))</f>
        <v>475.6</v>
      </c>
      <c r="I48" s="343" t="s">
        <v>116</v>
      </c>
      <c r="J48" s="343" t="s">
        <v>265</v>
      </c>
      <c r="K48" s="343">
        <f>IF(I48="слесарь 2 р.",Калькуляция!$C$22,IF(I48="слесарь 3 р.",Калькуляция!$D$22,IF(I48="слесарь 4 р.",Калькуляция!$E$22,IF(I48="слесарь 5 р.",Калькуляция!$F$22,IF(I48="слесарь 6 р.",Калькуляция!$G$22,IF(I48="э/газосварщик 4 р.",Калькуляция!$I$22,IF(I48="э/газосварщик 5 р.",Калькуляция!$H$22,IF(I48="монтер 4 р.",Калькуляция!$J$22,IF(I48="монтер 5 р.",Калькуляция!$K$22,IF(I48="монтер  6 р.",Калькуляция!$L$22,IF(I48="мастер 8 р.",Калькуляция!$M$22,IF(I48="инженер 10 р.",Калькуляция!$N$22,IF(I48="водитель",Калькуляция!$O$22,0)))))))))))))</f>
        <v>245.4</v>
      </c>
      <c r="L48" s="343" t="s">
        <v>115</v>
      </c>
      <c r="M48" s="343" t="s">
        <v>265</v>
      </c>
      <c r="N48" s="343">
        <f>IF(L48="слесарь 2 р.",Калькуляция!$C$22,IF(L48="слесарь 3 р.",Калькуляция!$D$22,IF(L48="слесарь 4 р.",Калькуляция!$E$22,IF(L48="слесарь 5 р.",Калькуляция!$F$22,IF(L48="слесарь 6 р.",Калькуляция!$G$22,IF(L48="э/газосварщик 4 р.",Калькуляция!$I$22,IF(L48="э/газосварщик 5 р.",Калькуляция!$H$22,IF(L48="монтер 4 р.",Калькуляция!$J$22,IF(L48="монтер 5 р.",Калькуляция!$K$22,IF(L48="монтер  6 р.",Калькуляция!$L$22,IF(L48="мастер 8 р.",Калькуляция!$M$22,IF(L48="инженер 10 р.",Калькуляция!$N$22,IF(L48="водитель",Калькуляция!$O$22,0)))))))))))))</f>
        <v>388.9</v>
      </c>
      <c r="O48" s="343" t="s">
        <v>241</v>
      </c>
      <c r="P48" s="343" t="s">
        <v>265</v>
      </c>
      <c r="Q48" s="343">
        <f>IF(O48="слесарь 2 р.",Калькуляция!$C$22,IF(O48="слесарь 3 р.",Калькуляция!$D$22,IF(O48="слесарь 4 р.",Калькуляция!$E$22,IF(O48="слесарь 5 р.",Калькуляция!$F$22,IF(O48="слесарь 6 р.",Калькуляция!$G$22,IF(O48="э/газосварщик 4 р.",Калькуляция!$I$22,IF(O48="э/газосварщик 5 р.",Калькуляция!$H$22,IF(O48="монтер 4 р.",Калькуляция!$J$22,IF(O48="монтер 5 р.",Калькуляция!$K$22,IF(O48="монтер  6 р.",Калькуляция!$L$22,IF(O48="мастер 8 р.",Калькуляция!$M$22,IF(O48="инженер 10 р.",Калькуляция!$N$22,IF(O48="водитель",Калькуляция!$O$22,0)))))))))))))</f>
        <v>388.9</v>
      </c>
      <c r="R48" s="345">
        <f>ROUND((G48*H48+J48*K48+M48*N48+P48*Q48),1)</f>
        <v>1918.5</v>
      </c>
      <c r="S48" s="346">
        <f t="shared" si="5"/>
        <v>2302.1999999999998</v>
      </c>
      <c r="T48" s="355">
        <f t="shared" si="6"/>
        <v>4143.96</v>
      </c>
      <c r="U48" s="355">
        <f>S48*$U$20</f>
        <v>4604.3999999999996</v>
      </c>
      <c r="V48" s="355">
        <f t="shared" ref="V48" si="14">S48*$V$20</f>
        <v>5064.84</v>
      </c>
      <c r="W48" s="356">
        <f t="shared" ref="W48" si="15">S48*$W$20</f>
        <v>5755.5</v>
      </c>
    </row>
    <row r="49" spans="1:23" s="282" customFormat="1" ht="68.25" customHeight="1" thickBot="1" x14ac:dyDescent="0.3">
      <c r="A49" s="334"/>
      <c r="B49" s="341"/>
      <c r="C49" s="426" t="s">
        <v>253</v>
      </c>
      <c r="D49" s="424"/>
      <c r="E49" s="424"/>
      <c r="F49" s="424"/>
      <c r="G49" s="424"/>
      <c r="H49" s="424"/>
      <c r="I49" s="424"/>
      <c r="J49" s="424"/>
      <c r="K49" s="424"/>
      <c r="L49" s="424"/>
      <c r="M49" s="424"/>
      <c r="N49" s="424"/>
      <c r="O49" s="424"/>
      <c r="P49" s="424"/>
      <c r="Q49" s="424"/>
      <c r="R49" s="424"/>
      <c r="S49" s="424"/>
      <c r="T49" s="424"/>
      <c r="U49" s="424"/>
      <c r="V49" s="424"/>
      <c r="W49" s="425"/>
    </row>
    <row r="50" spans="1:23" s="282" customFormat="1" ht="68.25" customHeight="1" thickBot="1" x14ac:dyDescent="0.3">
      <c r="A50" s="342" t="s">
        <v>332</v>
      </c>
      <c r="B50" s="343"/>
      <c r="C50" s="344" t="s">
        <v>303</v>
      </c>
      <c r="D50" s="343" t="s">
        <v>127</v>
      </c>
      <c r="E50" s="343"/>
      <c r="F50" s="343" t="s">
        <v>121</v>
      </c>
      <c r="G50" s="343" t="s">
        <v>270</v>
      </c>
      <c r="H50" s="343">
        <f>IF(F50="слесарь 2 р.",Калькуляция!$C$22,IF(F50="слесарь 3 р.",Калькуляция!$D$22,IF(F50="слесарь 4 р.",Калькуляция!$E$22,IF(F50="слесарь 5 р.",Калькуляция!$F$22,IF(F50="слесарь 6 р.",Калькуляция!$G$22,IF(F50="э/газосварщик 4 р.",Калькуляция!$I$22,IF(F50="э/газосварщик 5 р.",Калькуляция!$H$22,IF(F50="монтер 4 р.",Калькуляция!$J$22,IF(F50="монтер 5 р.",Калькуляция!$K$22,IF(F50="монтер  6 р.",Калькуляция!$L$22,IF(F50="мастер 8 р.",Калькуляция!$M$22,IF(F50="инженер 10 р.",Калькуляция!$N$22,IF(F50="водитель",Калькуляция!$O$22,0)))))))))))))</f>
        <v>475.6</v>
      </c>
      <c r="I50" s="343" t="s">
        <v>116</v>
      </c>
      <c r="J50" s="343" t="s">
        <v>270</v>
      </c>
      <c r="K50" s="343">
        <f>IF(I50="слесарь 2 р.",Калькуляция!$C$22,IF(I50="слесарь 3 р.",Калькуляция!$D$22,IF(I50="слесарь 4 р.",Калькуляция!$E$22,IF(I50="слесарь 5 р.",Калькуляция!$F$22,IF(I50="слесарь 6 р.",Калькуляция!$G$22,IF(I50="э/газосварщик 4 р.",Калькуляция!$I$22,IF(I50="э/газосварщик 5 р.",Калькуляция!$H$22,IF(I50="монтер 4 р.",Калькуляция!$J$22,IF(I50="монтер 5 р.",Калькуляция!$K$22,IF(I50="монтер  6 р.",Калькуляция!$L$22,IF(I50="мастер 8 р.",Калькуляция!$M$22,IF(I50="инженер 10 р.",Калькуляция!$N$22,IF(I50="водитель",Калькуляция!$O$22,0)))))))))))))</f>
        <v>245.4</v>
      </c>
      <c r="L50" s="343" t="s">
        <v>115</v>
      </c>
      <c r="M50" s="343" t="s">
        <v>270</v>
      </c>
      <c r="N50" s="343">
        <f>IF(L50="слесарь 2 р.",Калькуляция!$C$22,IF(L50="слесарь 3 р.",Калькуляция!$D$22,IF(L50="слесарь 4 р.",Калькуляция!$E$22,IF(L50="слесарь 5 р.",Калькуляция!$F$22,IF(L50="слесарь 6 р.",Калькуляция!$G$22,IF(L50="э/газосварщик 4 р.",Калькуляция!$I$22,IF(L50="э/газосварщик 5 р.",Калькуляция!$H$22,IF(L50="монтер 4 р.",Калькуляция!$J$22,IF(L50="монтер 5 р.",Калькуляция!$K$22,IF(L50="монтер  6 р.",Калькуляция!$L$22,IF(L50="мастер 8 р.",Калькуляция!$M$22,IF(L50="инженер 10 р.",Калькуляция!$N$22,IF(L50="водитель",Калькуляция!$O$22,0)))))))))))))</f>
        <v>388.9</v>
      </c>
      <c r="O50" s="343" t="s">
        <v>241</v>
      </c>
      <c r="P50" s="343" t="s">
        <v>270</v>
      </c>
      <c r="Q50" s="343">
        <f>IF(O50="слесарь 2 р.",Калькуляция!$C$22,IF(O50="слесарь 3 р.",Калькуляция!$D$22,IF(O50="слесарь 4 р.",Калькуляция!$E$22,IF(O50="слесарь 5 р.",Калькуляция!$F$22,IF(O50="слесарь 6 р.",Калькуляция!$G$22,IF(O50="э/газосварщик 4 р.",Калькуляция!$I$22,IF(O50="э/газосварщик 5 р.",Калькуляция!$H$22,IF(O50="монтер 4 р.",Калькуляция!$J$22,IF(O50="монтер 5 р.",Калькуляция!$K$22,IF(O50="монтер  6 р.",Калькуляция!$L$22,IF(O50="мастер 8 р.",Калькуляция!$M$22,IF(O50="инженер 10 р.",Калькуляция!$N$22,IF(O50="водитель",Калькуляция!$O$22,0)))))))))))))</f>
        <v>388.9</v>
      </c>
      <c r="R50" s="345">
        <f>ROUND((G50*H50+J50*K50+M50*N50+P50*Q50),1)</f>
        <v>1828.5</v>
      </c>
      <c r="S50" s="346">
        <f t="shared" si="5"/>
        <v>2194.1999999999998</v>
      </c>
      <c r="T50" s="355">
        <f t="shared" si="6"/>
        <v>3949.56</v>
      </c>
      <c r="U50" s="355">
        <f>S50*$U$20</f>
        <v>4388.3999999999996</v>
      </c>
      <c r="V50" s="355">
        <f t="shared" ref="V50" si="16">S50*$V$20</f>
        <v>4827.24</v>
      </c>
      <c r="W50" s="356">
        <f t="shared" ref="W50" si="17">S50*$W$20</f>
        <v>5485.5</v>
      </c>
    </row>
    <row r="51" spans="1:23" s="282" customFormat="1" ht="68.25" customHeight="1" thickBot="1" x14ac:dyDescent="0.3">
      <c r="A51" s="360"/>
      <c r="B51" s="361"/>
      <c r="C51" s="427" t="s">
        <v>254</v>
      </c>
      <c r="D51" s="428"/>
      <c r="E51" s="428"/>
      <c r="F51" s="428"/>
      <c r="G51" s="428"/>
      <c r="H51" s="428"/>
      <c r="I51" s="428"/>
      <c r="J51" s="428"/>
      <c r="K51" s="428"/>
      <c r="L51" s="428"/>
      <c r="M51" s="428"/>
      <c r="N51" s="428"/>
      <c r="O51" s="428"/>
      <c r="P51" s="428"/>
      <c r="Q51" s="428"/>
      <c r="R51" s="428"/>
      <c r="S51" s="428"/>
      <c r="T51" s="428"/>
      <c r="U51" s="428"/>
      <c r="V51" s="428"/>
      <c r="W51" s="429"/>
    </row>
    <row r="52" spans="1:23" s="282" customFormat="1" ht="68.25" customHeight="1" x14ac:dyDescent="0.25">
      <c r="A52" s="336" t="s">
        <v>333</v>
      </c>
      <c r="B52" s="337"/>
      <c r="C52" s="338" t="s">
        <v>304</v>
      </c>
      <c r="D52" s="337" t="s">
        <v>127</v>
      </c>
      <c r="E52" s="337"/>
      <c r="F52" s="337" t="s">
        <v>121</v>
      </c>
      <c r="G52" s="337" t="s">
        <v>271</v>
      </c>
      <c r="H52" s="337">
        <f>IF(F52="слесарь 2 р.",Калькуляция!$C$22,IF(F52="слесарь 3 р.",Калькуляция!$D$22,IF(F52="слесарь 4 р.",Калькуляция!$E$22,IF(F52="слесарь 5 р.",Калькуляция!$F$22,IF(F52="слесарь 6 р.",Калькуляция!$G$22,IF(F52="э/газосварщик 4 р.",Калькуляция!$I$22,IF(F52="э/газосварщик 5 р.",Калькуляция!$H$22,IF(F52="монтер 4 р.",Калькуляция!$J$22,IF(F52="монтер 5 р.",Калькуляция!$K$22,IF(F52="монтер  6 р.",Калькуляция!$L$22,IF(F52="мастер 8 р.",Калькуляция!$M$22,IF(F52="инженер 10 р.",Калькуляция!$N$22,IF(F52="водитель",Калькуляция!$O$22,0)))))))))))))</f>
        <v>475.6</v>
      </c>
      <c r="I52" s="337" t="s">
        <v>116</v>
      </c>
      <c r="J52" s="337" t="s">
        <v>271</v>
      </c>
      <c r="K52" s="337">
        <f>IF(I52="слесарь 2 р.",Калькуляция!$C$22,IF(I52="слесарь 3 р.",Калькуляция!$D$22,IF(I52="слесарь 4 р.",Калькуляция!$E$22,IF(I52="слесарь 5 р.",Калькуляция!$F$22,IF(I52="слесарь 6 р.",Калькуляция!$G$22,IF(I52="э/газосварщик 4 р.",Калькуляция!$I$22,IF(I52="э/газосварщик 5 р.",Калькуляция!$H$22,IF(I52="монтер 4 р.",Калькуляция!$J$22,IF(I52="монтер 5 р.",Калькуляция!$K$22,IF(I52="монтер  6 р.",Калькуляция!$L$22,IF(I52="мастер 8 р.",Калькуляция!$M$22,IF(I52="инженер 10 р.",Калькуляция!$N$22,IF(I52="водитель",Калькуляция!$O$22,0)))))))))))))</f>
        <v>245.4</v>
      </c>
      <c r="L52" s="337" t="s">
        <v>115</v>
      </c>
      <c r="M52" s="337" t="s">
        <v>271</v>
      </c>
      <c r="N52" s="337">
        <f>IF(L52="слесарь 2 р.",Калькуляция!$C$22,IF(L52="слесарь 3 р.",Калькуляция!$D$22,IF(L52="слесарь 4 р.",Калькуляция!$E$22,IF(L52="слесарь 5 р.",Калькуляция!$F$22,IF(L52="слесарь 6 р.",Калькуляция!$G$22,IF(L52="э/газосварщик 4 р.",Калькуляция!$I$22,IF(L52="э/газосварщик 5 р.",Калькуляция!$H$22,IF(L52="монтер 4 р.",Калькуляция!$J$22,IF(L52="монтер 5 р.",Калькуляция!$K$22,IF(L52="монтер  6 р.",Калькуляция!$L$22,IF(L52="мастер 8 р.",Калькуляция!$M$22,IF(L52="инженер 10 р.",Калькуляция!$N$22,IF(L52="водитель",Калькуляция!$O$22,0)))))))))))))</f>
        <v>388.9</v>
      </c>
      <c r="O52" s="337" t="s">
        <v>241</v>
      </c>
      <c r="P52" s="337" t="s">
        <v>271</v>
      </c>
      <c r="Q52" s="337">
        <f>IF(O52="слесарь 2 р.",Калькуляция!$C$22,IF(O52="слесарь 3 р.",Калькуляция!$D$22,IF(O52="слесарь 4 р.",Калькуляция!$E$22,IF(O52="слесарь 5 р.",Калькуляция!$F$22,IF(O52="слесарь 6 р.",Калькуляция!$G$22,IF(O52="э/газосварщик 4 р.",Калькуляция!$I$22,IF(O52="э/газосварщик 5 р.",Калькуляция!$H$22,IF(O52="монтер 4 р.",Калькуляция!$J$22,IF(O52="монтер 5 р.",Калькуляция!$K$22,IF(O52="монтер  6 р.",Калькуляция!$L$22,IF(O52="мастер 8 р.",Калькуляция!$M$22,IF(O52="инженер 10 р.",Калькуляция!$N$22,IF(O52="водитель",Калькуляция!$O$22,0)))))))))))))</f>
        <v>388.9</v>
      </c>
      <c r="R52" s="339">
        <f>ROUND((G52*H52+J52*K52+M52*N52+P52*Q52),1)</f>
        <v>1229</v>
      </c>
      <c r="S52" s="340">
        <f t="shared" si="5"/>
        <v>1474.8</v>
      </c>
      <c r="T52" s="353">
        <f t="shared" si="6"/>
        <v>2654.64</v>
      </c>
      <c r="U52" s="353">
        <f t="shared" ref="U52:U56" si="18">S52*$U$20</f>
        <v>2949.6</v>
      </c>
      <c r="V52" s="353">
        <f t="shared" ref="V52:V56" si="19">S52*$V$20</f>
        <v>3244.56</v>
      </c>
      <c r="W52" s="354">
        <f t="shared" ref="W52:W56" si="20">S52*$W$20</f>
        <v>3687</v>
      </c>
    </row>
    <row r="53" spans="1:23" s="282" customFormat="1" ht="68.25" customHeight="1" x14ac:dyDescent="0.25">
      <c r="A53" s="299" t="s">
        <v>334</v>
      </c>
      <c r="B53" s="300"/>
      <c r="C53" s="301" t="s">
        <v>305</v>
      </c>
      <c r="D53" s="300" t="s">
        <v>127</v>
      </c>
      <c r="E53" s="300"/>
      <c r="F53" s="300" t="s">
        <v>121</v>
      </c>
      <c r="G53" s="300" t="s">
        <v>272</v>
      </c>
      <c r="H53" s="300">
        <f>IF(F53="слесарь 2 р.",Калькуляция!$C$22,IF(F53="слесарь 3 р.",Калькуляция!$D$22,IF(F53="слесарь 4 р.",Калькуляция!$E$22,IF(F53="слесарь 5 р.",Калькуляция!$F$22,IF(F53="слесарь 6 р.",Калькуляция!$G$22,IF(F53="э/газосварщик 4 р.",Калькуляция!$I$22,IF(F53="э/газосварщик 5 р.",Калькуляция!$H$22,IF(F53="монтер 4 р.",Калькуляция!$J$22,IF(F53="монтер 5 р.",Калькуляция!$K$22,IF(F53="монтер  6 р.",Калькуляция!$L$22,IF(F53="мастер 8 р.",Калькуляция!$M$22,IF(F53="инженер 10 р.",Калькуляция!$N$22,IF(F53="водитель",Калькуляция!$O$22,0)))))))))))))</f>
        <v>475.6</v>
      </c>
      <c r="I53" s="300" t="s">
        <v>116</v>
      </c>
      <c r="J53" s="300" t="s">
        <v>272</v>
      </c>
      <c r="K53" s="300">
        <f>IF(I53="слесарь 2 р.",Калькуляция!$C$22,IF(I53="слесарь 3 р.",Калькуляция!$D$22,IF(I53="слесарь 4 р.",Калькуляция!$E$22,IF(I53="слесарь 5 р.",Калькуляция!$F$22,IF(I53="слесарь 6 р.",Калькуляция!$G$22,IF(I53="э/газосварщик 4 р.",Калькуляция!$I$22,IF(I53="э/газосварщик 5 р.",Калькуляция!$H$22,IF(I53="монтер 4 р.",Калькуляция!$J$22,IF(I53="монтер 5 р.",Калькуляция!$K$22,IF(I53="монтер  6 р.",Калькуляция!$L$22,IF(I53="мастер 8 р.",Калькуляция!$M$22,IF(I53="инженер 10 р.",Калькуляция!$N$22,IF(I53="водитель",Калькуляция!$O$22,0)))))))))))))</f>
        <v>245.4</v>
      </c>
      <c r="L53" s="300" t="s">
        <v>115</v>
      </c>
      <c r="M53" s="300" t="s">
        <v>272</v>
      </c>
      <c r="N53" s="300">
        <f>IF(L53="слесарь 2 р.",Калькуляция!$C$22,IF(L53="слесарь 3 р.",Калькуляция!$D$22,IF(L53="слесарь 4 р.",Калькуляция!$E$22,IF(L53="слесарь 5 р.",Калькуляция!$F$22,IF(L53="слесарь 6 р.",Калькуляция!$G$22,IF(L53="э/газосварщик 4 р.",Калькуляция!$I$22,IF(L53="э/газосварщик 5 р.",Калькуляция!$H$22,IF(L53="монтер 4 р.",Калькуляция!$J$22,IF(L53="монтер 5 р.",Калькуляция!$K$22,IF(L53="монтер  6 р.",Калькуляция!$L$22,IF(L53="мастер 8 р.",Калькуляция!$M$22,IF(L53="инженер 10 р.",Калькуляция!$N$22,IF(L53="водитель",Калькуляция!$O$22,0)))))))))))))</f>
        <v>388.9</v>
      </c>
      <c r="O53" s="300" t="s">
        <v>241</v>
      </c>
      <c r="P53" s="300" t="s">
        <v>272</v>
      </c>
      <c r="Q53" s="300">
        <f>IF(O53="слесарь 2 р.",Калькуляция!$C$22,IF(O53="слесарь 3 р.",Калькуляция!$D$22,IF(O53="слесарь 4 р.",Калькуляция!$E$22,IF(O53="слесарь 5 р.",Калькуляция!$F$22,IF(O53="слесарь 6 р.",Калькуляция!$G$22,IF(O53="э/газосварщик 4 р.",Калькуляция!$I$22,IF(O53="э/газосварщик 5 р.",Калькуляция!$H$22,IF(O53="монтер 4 р.",Калькуляция!$J$22,IF(O53="монтер 5 р.",Калькуляция!$K$22,IF(O53="монтер  6 р.",Калькуляция!$L$22,IF(O53="мастер 8 р.",Калькуляция!$M$22,IF(O53="инженер 10 р.",Калькуляция!$N$22,IF(O53="водитель",Калькуляция!$O$22,0)))))))))))))</f>
        <v>388.9</v>
      </c>
      <c r="R53" s="324">
        <f>ROUND((G53*H53+J53*K53+M53*N53+P53*Q53),1)</f>
        <v>2368.1</v>
      </c>
      <c r="S53" s="330">
        <f t="shared" si="5"/>
        <v>2841.7</v>
      </c>
      <c r="T53" s="349">
        <f t="shared" si="6"/>
        <v>5115.0599999999995</v>
      </c>
      <c r="U53" s="349">
        <f t="shared" si="18"/>
        <v>5683.4</v>
      </c>
      <c r="V53" s="349">
        <f t="shared" si="19"/>
        <v>6251.74</v>
      </c>
      <c r="W53" s="350">
        <f t="shared" si="20"/>
        <v>7104.25</v>
      </c>
    </row>
    <row r="54" spans="1:23" s="282" customFormat="1" ht="68.25" customHeight="1" x14ac:dyDescent="0.25">
      <c r="A54" s="299" t="s">
        <v>335</v>
      </c>
      <c r="B54" s="300"/>
      <c r="C54" s="301" t="s">
        <v>306</v>
      </c>
      <c r="D54" s="300" t="s">
        <v>127</v>
      </c>
      <c r="E54" s="300"/>
      <c r="F54" s="300" t="s">
        <v>121</v>
      </c>
      <c r="G54" s="300" t="s">
        <v>273</v>
      </c>
      <c r="H54" s="300">
        <f>IF(F54="слесарь 2 р.",Калькуляция!$C$22,IF(F54="слесарь 3 р.",Калькуляция!$D$22,IF(F54="слесарь 4 р.",Калькуляция!$E$22,IF(F54="слесарь 5 р.",Калькуляция!$F$22,IF(F54="слесарь 6 р.",Калькуляция!$G$22,IF(F54="э/газосварщик 4 р.",Калькуляция!$I$22,IF(F54="э/газосварщик 5 р.",Калькуляция!$H$22,IF(F54="монтер 4 р.",Калькуляция!$J$22,IF(F54="монтер 5 р.",Калькуляция!$K$22,IF(F54="монтер  6 р.",Калькуляция!$L$22,IF(F54="мастер 8 р.",Калькуляция!$M$22,IF(F54="инженер 10 р.",Калькуляция!$N$22,IF(F54="водитель",Калькуляция!$O$22,0)))))))))))))</f>
        <v>475.6</v>
      </c>
      <c r="I54" s="300" t="s">
        <v>116</v>
      </c>
      <c r="J54" s="300" t="s">
        <v>273</v>
      </c>
      <c r="K54" s="300">
        <f>IF(I54="слесарь 2 р.",Калькуляция!$C$22,IF(I54="слесарь 3 р.",Калькуляция!$D$22,IF(I54="слесарь 4 р.",Калькуляция!$E$22,IF(I54="слесарь 5 р.",Калькуляция!$F$22,IF(I54="слесарь 6 р.",Калькуляция!$G$22,IF(I54="э/газосварщик 4 р.",Калькуляция!$I$22,IF(I54="э/газосварщик 5 р.",Калькуляция!$H$22,IF(I54="монтер 4 р.",Калькуляция!$J$22,IF(I54="монтер 5 р.",Калькуляция!$K$22,IF(I54="монтер  6 р.",Калькуляция!$L$22,IF(I54="мастер 8 р.",Калькуляция!$M$22,IF(I54="инженер 10 р.",Калькуляция!$N$22,IF(I54="водитель",Калькуляция!$O$22,0)))))))))))))</f>
        <v>245.4</v>
      </c>
      <c r="L54" s="300" t="s">
        <v>115</v>
      </c>
      <c r="M54" s="300" t="s">
        <v>273</v>
      </c>
      <c r="N54" s="300">
        <f>IF(L54="слесарь 2 р.",Калькуляция!$C$22,IF(L54="слесарь 3 р.",Калькуляция!$D$22,IF(L54="слесарь 4 р.",Калькуляция!$E$22,IF(L54="слесарь 5 р.",Калькуляция!$F$22,IF(L54="слесарь 6 р.",Калькуляция!$G$22,IF(L54="э/газосварщик 4 р.",Калькуляция!$I$22,IF(L54="э/газосварщик 5 р.",Калькуляция!$H$22,IF(L54="монтер 4 р.",Калькуляция!$J$22,IF(L54="монтер 5 р.",Калькуляция!$K$22,IF(L54="монтер  6 р.",Калькуляция!$L$22,IF(L54="мастер 8 р.",Калькуляция!$M$22,IF(L54="инженер 10 р.",Калькуляция!$N$22,IF(L54="водитель",Калькуляция!$O$22,0)))))))))))))</f>
        <v>388.9</v>
      </c>
      <c r="O54" s="300" t="s">
        <v>241</v>
      </c>
      <c r="P54" s="300" t="s">
        <v>273</v>
      </c>
      <c r="Q54" s="300">
        <f>IF(O54="слесарь 2 р.",Калькуляция!$C$22,IF(O54="слесарь 3 р.",Калькуляция!$D$22,IF(O54="слесарь 4 р.",Калькуляция!$E$22,IF(O54="слесарь 5 р.",Калькуляция!$F$22,IF(O54="слесарь 6 р.",Калькуляция!$G$22,IF(O54="э/газосварщик 4 р.",Калькуляция!$I$22,IF(O54="э/газосварщик 5 р.",Калькуляция!$H$22,IF(O54="монтер 4 р.",Калькуляция!$J$22,IF(O54="монтер 5 р.",Калькуляция!$K$22,IF(O54="монтер  6 р.",Калькуляция!$L$22,IF(O54="мастер 8 р.",Калькуляция!$M$22,IF(O54="инженер 10 р.",Калькуляция!$N$22,IF(O54="водитель",Калькуляция!$O$22,0)))))))))))))</f>
        <v>388.9</v>
      </c>
      <c r="R54" s="324">
        <f>ROUND((G54*H54+J54*K54+M54*N54+P54*Q54),1)</f>
        <v>1903.5</v>
      </c>
      <c r="S54" s="330">
        <f t="shared" si="5"/>
        <v>2284.1999999999998</v>
      </c>
      <c r="T54" s="349">
        <f t="shared" si="6"/>
        <v>4111.5599999999995</v>
      </c>
      <c r="U54" s="349">
        <f t="shared" si="18"/>
        <v>4568.3999999999996</v>
      </c>
      <c r="V54" s="349">
        <f t="shared" si="19"/>
        <v>5025.24</v>
      </c>
      <c r="W54" s="350">
        <f t="shared" si="20"/>
        <v>5710.5</v>
      </c>
    </row>
    <row r="55" spans="1:23" s="282" customFormat="1" ht="68.25" customHeight="1" x14ac:dyDescent="0.25">
      <c r="A55" s="299" t="s">
        <v>336</v>
      </c>
      <c r="B55" s="300"/>
      <c r="C55" s="301" t="s">
        <v>300</v>
      </c>
      <c r="D55" s="300" t="s">
        <v>127</v>
      </c>
      <c r="E55" s="300"/>
      <c r="F55" s="300" t="s">
        <v>121</v>
      </c>
      <c r="G55" s="300" t="s">
        <v>274</v>
      </c>
      <c r="H55" s="300">
        <f>IF(F55="слесарь 2 р.",Калькуляция!$C$22,IF(F55="слесарь 3 р.",Калькуляция!$D$22,IF(F55="слесарь 4 р.",Калькуляция!$E$22,IF(F55="слесарь 5 р.",Калькуляция!$F$22,IF(F55="слесарь 6 р.",Калькуляция!$G$22,IF(F55="э/газосварщик 4 р.",Калькуляция!$I$22,IF(F55="э/газосварщик 5 р.",Калькуляция!$H$22,IF(F55="монтер 4 р.",Калькуляция!$J$22,IF(F55="монтер 5 р.",Калькуляция!$K$22,IF(F55="монтер  6 р.",Калькуляция!$L$22,IF(F55="мастер 8 р.",Калькуляция!$M$22,IF(F55="инженер 10 р.",Калькуляция!$N$22,IF(F55="водитель",Калькуляция!$O$22,0)))))))))))))</f>
        <v>475.6</v>
      </c>
      <c r="I55" s="300" t="s">
        <v>116</v>
      </c>
      <c r="J55" s="300" t="s">
        <v>274</v>
      </c>
      <c r="K55" s="300">
        <f>IF(I55="слесарь 2 р.",Калькуляция!$C$22,IF(I55="слесарь 3 р.",Калькуляция!$D$22,IF(I55="слесарь 4 р.",Калькуляция!$E$22,IF(I55="слесарь 5 р.",Калькуляция!$F$22,IF(I55="слесарь 6 р.",Калькуляция!$G$22,IF(I55="э/газосварщик 4 р.",Калькуляция!$I$22,IF(I55="э/газосварщик 5 р.",Калькуляция!$H$22,IF(I55="монтер 4 р.",Калькуляция!$J$22,IF(I55="монтер 5 р.",Калькуляция!$K$22,IF(I55="монтер  6 р.",Калькуляция!$L$22,IF(I55="мастер 8 р.",Калькуляция!$M$22,IF(I55="инженер 10 р.",Калькуляция!$N$22,IF(I55="водитель",Калькуляция!$O$22,0)))))))))))))</f>
        <v>245.4</v>
      </c>
      <c r="L55" s="300" t="s">
        <v>115</v>
      </c>
      <c r="M55" s="300" t="s">
        <v>274</v>
      </c>
      <c r="N55" s="300">
        <f>IF(L55="слесарь 2 р.",Калькуляция!$C$22,IF(L55="слесарь 3 р.",Калькуляция!$D$22,IF(L55="слесарь 4 р.",Калькуляция!$E$22,IF(L55="слесарь 5 р.",Калькуляция!$F$22,IF(L55="слесарь 6 р.",Калькуляция!$G$22,IF(L55="э/газосварщик 4 р.",Калькуляция!$I$22,IF(L55="э/газосварщик 5 р.",Калькуляция!$H$22,IF(L55="монтер 4 р.",Калькуляция!$J$22,IF(L55="монтер 5 р.",Калькуляция!$K$22,IF(L55="монтер  6 р.",Калькуляция!$L$22,IF(L55="мастер 8 р.",Калькуляция!$M$22,IF(L55="инженер 10 р.",Калькуляция!$N$22,IF(L55="водитель",Калькуляция!$O$22,0)))))))))))))</f>
        <v>388.9</v>
      </c>
      <c r="O55" s="300" t="s">
        <v>241</v>
      </c>
      <c r="P55" s="300" t="s">
        <v>274</v>
      </c>
      <c r="Q55" s="300">
        <f>IF(O55="слесарь 2 р.",Калькуляция!$C$22,IF(O55="слесарь 3 р.",Калькуляция!$D$22,IF(O55="слесарь 4 р.",Калькуляция!$E$22,IF(O55="слесарь 5 р.",Калькуляция!$F$22,IF(O55="слесарь 6 р.",Калькуляция!$G$22,IF(O55="э/газосварщик 4 р.",Калькуляция!$I$22,IF(O55="э/газосварщик 5 р.",Калькуляция!$H$22,IF(O55="монтер 4 р.",Калькуляция!$J$22,IF(O55="монтер 5 р.",Калькуляция!$K$22,IF(O55="монтер  6 р.",Калькуляция!$L$22,IF(O55="мастер 8 р.",Калькуляция!$M$22,IF(O55="инженер 10 р.",Калькуляция!$N$22,IF(O55="водитель",Калькуляция!$O$22,0)))))))))))))</f>
        <v>388.9</v>
      </c>
      <c r="R55" s="324">
        <f>ROUND((G55*H55+J55*K55+M55*N55+P55*Q55),1)</f>
        <v>2383.1</v>
      </c>
      <c r="S55" s="330">
        <f t="shared" si="5"/>
        <v>2859.7</v>
      </c>
      <c r="T55" s="349">
        <f t="shared" si="6"/>
        <v>5147.46</v>
      </c>
      <c r="U55" s="349">
        <f t="shared" si="18"/>
        <v>5719.4</v>
      </c>
      <c r="V55" s="349">
        <f t="shared" si="19"/>
        <v>6291.34</v>
      </c>
      <c r="W55" s="350">
        <f t="shared" si="20"/>
        <v>7149.25</v>
      </c>
    </row>
    <row r="56" spans="1:23" s="282" customFormat="1" ht="68.25" customHeight="1" thickBot="1" x14ac:dyDescent="0.3">
      <c r="A56" s="303" t="s">
        <v>337</v>
      </c>
      <c r="B56" s="304"/>
      <c r="C56" s="305" t="s">
        <v>255</v>
      </c>
      <c r="D56" s="304" t="s">
        <v>127</v>
      </c>
      <c r="E56" s="304"/>
      <c r="F56" s="304" t="s">
        <v>121</v>
      </c>
      <c r="G56" s="304" t="s">
        <v>275</v>
      </c>
      <c r="H56" s="304">
        <f>IF(F56="слесарь 2 р.",Калькуляция!$C$22,IF(F56="слесарь 3 р.",Калькуляция!$D$22,IF(F56="слесарь 4 р.",Калькуляция!$E$22,IF(F56="слесарь 5 р.",Калькуляция!$F$22,IF(F56="слесарь 6 р.",Калькуляция!$G$22,IF(F56="э/газосварщик 4 р.",Калькуляция!$I$22,IF(F56="э/газосварщик 5 р.",Калькуляция!$H$22,IF(F56="монтер 4 р.",Калькуляция!$J$22,IF(F56="монтер 5 р.",Калькуляция!$K$22,IF(F56="монтер  6 р.",Калькуляция!$L$22,IF(F56="мастер 8 р.",Калькуляция!$M$22,IF(F56="инженер 10 р.",Калькуляция!$N$22,IF(F56="водитель",Калькуляция!$O$22,0)))))))))))))</f>
        <v>475.6</v>
      </c>
      <c r="I56" s="304" t="s">
        <v>116</v>
      </c>
      <c r="J56" s="304" t="s">
        <v>275</v>
      </c>
      <c r="K56" s="304">
        <f>IF(I56="слесарь 2 р.",Калькуляция!$C$22,IF(I56="слесарь 3 р.",Калькуляция!$D$22,IF(I56="слесарь 4 р.",Калькуляция!$E$22,IF(I56="слесарь 5 р.",Калькуляция!$F$22,IF(I56="слесарь 6 р.",Калькуляция!$G$22,IF(I56="э/газосварщик 4 р.",Калькуляция!$I$22,IF(I56="э/газосварщик 5 р.",Калькуляция!$H$22,IF(I56="монтер 4 р.",Калькуляция!$J$22,IF(I56="монтер 5 р.",Калькуляция!$K$22,IF(I56="монтер  6 р.",Калькуляция!$L$22,IF(I56="мастер 8 р.",Калькуляция!$M$22,IF(I56="инженер 10 р.",Калькуляция!$N$22,IF(I56="водитель",Калькуляция!$O$22,0)))))))))))))</f>
        <v>245.4</v>
      </c>
      <c r="L56" s="304" t="s">
        <v>115</v>
      </c>
      <c r="M56" s="304" t="s">
        <v>275</v>
      </c>
      <c r="N56" s="304">
        <f>IF(L56="слесарь 2 р.",Калькуляция!$C$22,IF(L56="слесарь 3 р.",Калькуляция!$D$22,IF(L56="слесарь 4 р.",Калькуляция!$E$22,IF(L56="слесарь 5 р.",Калькуляция!$F$22,IF(L56="слесарь 6 р.",Калькуляция!$G$22,IF(L56="э/газосварщик 4 р.",Калькуляция!$I$22,IF(L56="э/газосварщик 5 р.",Калькуляция!$H$22,IF(L56="монтер 4 р.",Калькуляция!$J$22,IF(L56="монтер 5 р.",Калькуляция!$K$22,IF(L56="монтер  6 р.",Калькуляция!$L$22,IF(L56="мастер 8 р.",Калькуляция!$M$22,IF(L56="инженер 10 р.",Калькуляция!$N$22,IF(L56="водитель",Калькуляция!$O$22,0)))))))))))))</f>
        <v>388.9</v>
      </c>
      <c r="O56" s="304" t="s">
        <v>241</v>
      </c>
      <c r="P56" s="304" t="s">
        <v>275</v>
      </c>
      <c r="Q56" s="304">
        <f>IF(O56="слесарь 2 р.",Калькуляция!$C$22,IF(O56="слесарь 3 р.",Калькуляция!$D$22,IF(O56="слесарь 4 р.",Калькуляция!$E$22,IF(O56="слесарь 5 р.",Калькуляция!$F$22,IF(O56="слесарь 6 р.",Калькуляция!$G$22,IF(O56="э/газосварщик 4 р.",Калькуляция!$I$22,IF(O56="э/газосварщик 5 р.",Калькуляция!$H$22,IF(O56="монтер 4 р.",Калькуляция!$J$22,IF(O56="монтер 5 р.",Калькуляция!$K$22,IF(O56="монтер  6 р.",Калькуляция!$L$22,IF(O56="мастер 8 р.",Калькуляция!$M$22,IF(O56="инженер 10 р.",Калькуляция!$N$22,IF(O56="водитель",Калькуляция!$O$22,0)))))))))))))</f>
        <v>388.9</v>
      </c>
      <c r="R56" s="359">
        <f>ROUND((G56*H56+J56*K56+M56*N56+P56*Q56),1)</f>
        <v>989.2</v>
      </c>
      <c r="S56" s="331">
        <f>ROUND(R56*1.2,1)</f>
        <v>1187</v>
      </c>
      <c r="T56" s="351">
        <f t="shared" si="6"/>
        <v>2136.6</v>
      </c>
      <c r="U56" s="351">
        <f t="shared" si="18"/>
        <v>2374</v>
      </c>
      <c r="V56" s="351">
        <f t="shared" si="19"/>
        <v>2611.4</v>
      </c>
      <c r="W56" s="352">
        <f t="shared" si="20"/>
        <v>2967.5</v>
      </c>
    </row>
    <row r="57" spans="1:23" s="282" customFormat="1" ht="30" x14ac:dyDescent="0.25">
      <c r="A57" s="306"/>
      <c r="B57" s="306"/>
      <c r="C57" s="307"/>
      <c r="D57" s="306"/>
      <c r="E57" s="306"/>
      <c r="F57" s="306"/>
      <c r="G57" s="306"/>
      <c r="H57" s="306"/>
      <c r="I57" s="306"/>
      <c r="J57" s="306"/>
      <c r="K57" s="306"/>
      <c r="L57" s="306"/>
      <c r="M57" s="306"/>
      <c r="N57" s="306"/>
      <c r="O57" s="306"/>
      <c r="P57" s="306"/>
      <c r="Q57" s="306"/>
      <c r="R57" s="308"/>
      <c r="S57" s="309"/>
    </row>
    <row r="58" spans="1:23" s="282" customFormat="1" ht="30" x14ac:dyDescent="0.25">
      <c r="A58" s="306"/>
      <c r="B58" s="306"/>
      <c r="C58" s="307"/>
      <c r="D58" s="306"/>
      <c r="E58" s="306"/>
      <c r="F58" s="306"/>
      <c r="G58" s="306"/>
      <c r="H58" s="306"/>
      <c r="I58" s="306"/>
      <c r="J58" s="306"/>
      <c r="K58" s="306"/>
      <c r="L58" s="306"/>
      <c r="M58" s="306"/>
      <c r="N58" s="306"/>
      <c r="O58" s="306"/>
      <c r="P58" s="306"/>
      <c r="Q58" s="306"/>
      <c r="R58" s="308"/>
      <c r="S58" s="309"/>
    </row>
    <row r="59" spans="1:23" s="282" customFormat="1" ht="30" x14ac:dyDescent="0.25">
      <c r="A59" s="327" t="s">
        <v>232</v>
      </c>
      <c r="B59" s="306"/>
      <c r="C59" s="325"/>
      <c r="D59" s="297"/>
      <c r="E59" s="297"/>
      <c r="F59" s="297"/>
      <c r="G59" s="297"/>
      <c r="H59" s="297"/>
      <c r="I59" s="297"/>
      <c r="J59" s="297"/>
      <c r="K59" s="297"/>
      <c r="L59" s="297"/>
      <c r="M59" s="297"/>
      <c r="N59" s="297"/>
      <c r="O59" s="297"/>
      <c r="P59" s="297"/>
      <c r="Q59" s="297"/>
      <c r="R59" s="308"/>
      <c r="S59" s="309"/>
    </row>
    <row r="60" spans="1:23" s="282" customFormat="1" ht="30" x14ac:dyDescent="0.25">
      <c r="A60" s="306"/>
      <c r="B60" s="306"/>
      <c r="C60" s="325"/>
      <c r="D60" s="297"/>
      <c r="E60" s="297"/>
      <c r="F60" s="297"/>
      <c r="G60" s="297"/>
      <c r="H60" s="297"/>
      <c r="I60" s="297"/>
      <c r="J60" s="297"/>
      <c r="K60" s="297"/>
      <c r="L60" s="297"/>
      <c r="M60" s="297"/>
      <c r="N60" s="297"/>
      <c r="O60" s="297"/>
      <c r="P60" s="297"/>
      <c r="Q60" s="297"/>
      <c r="R60" s="308"/>
      <c r="U60" s="310"/>
    </row>
    <row r="61" spans="1:23" s="282" customFormat="1" ht="30" x14ac:dyDescent="0.25">
      <c r="A61" s="306"/>
      <c r="B61" s="306"/>
      <c r="C61" s="325"/>
      <c r="D61" s="297"/>
      <c r="E61" s="297"/>
      <c r="F61" s="297"/>
      <c r="G61" s="297"/>
      <c r="H61" s="297"/>
      <c r="I61" s="297"/>
      <c r="J61" s="297"/>
      <c r="K61" s="297"/>
      <c r="L61" s="297"/>
      <c r="M61" s="297"/>
      <c r="N61" s="297"/>
      <c r="O61" s="297"/>
      <c r="P61" s="297"/>
      <c r="Q61" s="297"/>
      <c r="R61" s="308"/>
      <c r="U61" s="310"/>
    </row>
    <row r="62" spans="1:23" s="282" customFormat="1" ht="30" x14ac:dyDescent="0.25">
      <c r="A62" s="306"/>
      <c r="B62" s="306"/>
      <c r="C62" s="325"/>
      <c r="D62" s="297"/>
      <c r="E62" s="297"/>
      <c r="F62" s="297"/>
      <c r="G62" s="297"/>
      <c r="H62" s="297"/>
      <c r="I62" s="297"/>
      <c r="J62" s="297"/>
      <c r="K62" s="297"/>
      <c r="L62" s="297"/>
      <c r="M62" s="297"/>
      <c r="N62" s="297"/>
      <c r="O62" s="297"/>
      <c r="P62" s="297"/>
      <c r="Q62" s="297"/>
      <c r="R62" s="308"/>
      <c r="U62" s="310"/>
    </row>
    <row r="63" spans="1:23" s="282" customFormat="1" ht="30" x14ac:dyDescent="0.25">
      <c r="A63" s="284"/>
      <c r="B63" s="284"/>
      <c r="C63" s="326"/>
      <c r="D63" s="313"/>
      <c r="E63" s="313"/>
      <c r="F63" s="313"/>
      <c r="G63" s="313"/>
      <c r="H63" s="313"/>
      <c r="I63" s="313"/>
      <c r="J63" s="313"/>
      <c r="K63" s="313"/>
      <c r="L63" s="313"/>
      <c r="M63" s="313"/>
      <c r="N63" s="313"/>
      <c r="O63" s="313"/>
      <c r="P63" s="313"/>
      <c r="Q63" s="313"/>
      <c r="R63" s="284"/>
      <c r="U63" s="298"/>
    </row>
    <row r="64" spans="1:23" s="282" customFormat="1" ht="30" x14ac:dyDescent="0.25">
      <c r="C64" s="298" t="s">
        <v>366</v>
      </c>
      <c r="D64" s="290" t="s">
        <v>367</v>
      </c>
      <c r="E64" s="313"/>
      <c r="F64" s="313"/>
      <c r="G64" s="313"/>
      <c r="H64" s="313"/>
      <c r="I64" s="313"/>
      <c r="J64" s="313"/>
      <c r="K64" s="313"/>
      <c r="L64" s="313"/>
      <c r="M64" s="313"/>
      <c r="N64" s="290"/>
      <c r="O64" s="313"/>
      <c r="P64" s="313"/>
      <c r="Q64" s="290"/>
      <c r="R64" s="284"/>
      <c r="S64" s="285"/>
      <c r="U64" s="298"/>
    </row>
    <row r="65" spans="1:19" s="282" customFormat="1" ht="30" x14ac:dyDescent="0.25">
      <c r="A65" s="284"/>
      <c r="B65" s="284"/>
      <c r="C65" s="31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</row>
    <row r="66" spans="1:19" s="282" customFormat="1" ht="30" x14ac:dyDescent="0.25">
      <c r="A66" s="284"/>
      <c r="B66" s="284"/>
      <c r="C66" s="311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</row>
    <row r="67" spans="1:19" s="282" customFormat="1" ht="30" x14ac:dyDescent="0.25">
      <c r="A67" s="284"/>
      <c r="B67" s="284"/>
      <c r="C67" s="311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</row>
    <row r="68" spans="1:19" s="282" customFormat="1" ht="30" x14ac:dyDescent="0.25">
      <c r="A68" s="284"/>
      <c r="B68" s="284"/>
      <c r="C68" s="311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</row>
    <row r="69" spans="1:19" s="282" customFormat="1" ht="30" x14ac:dyDescent="0.25">
      <c r="A69" s="284"/>
      <c r="B69" s="284"/>
      <c r="C69" s="311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</row>
    <row r="70" spans="1:19" x14ac:dyDescent="0.25">
      <c r="A70" s="278"/>
      <c r="B70" s="278"/>
      <c r="C70" s="281"/>
      <c r="D70" s="278"/>
      <c r="E70" s="278"/>
      <c r="R70" s="278"/>
      <c r="S70" s="278"/>
    </row>
    <row r="71" spans="1:19" x14ac:dyDescent="0.25">
      <c r="A71" s="278"/>
      <c r="B71" s="278"/>
      <c r="C71" s="281"/>
      <c r="D71" s="278"/>
      <c r="E71" s="278"/>
      <c r="R71" s="278"/>
      <c r="S71" s="278"/>
    </row>
    <row r="72" spans="1:19" x14ac:dyDescent="0.25">
      <c r="A72" s="278"/>
      <c r="B72" s="278"/>
      <c r="C72" s="281"/>
      <c r="D72" s="278"/>
      <c r="E72" s="278"/>
      <c r="R72" s="278"/>
      <c r="S72" s="278"/>
    </row>
    <row r="73" spans="1:19" x14ac:dyDescent="0.25">
      <c r="A73" s="278"/>
      <c r="B73" s="278"/>
      <c r="C73" s="281"/>
      <c r="D73" s="278"/>
      <c r="E73" s="278"/>
      <c r="R73" s="278"/>
      <c r="S73" s="278"/>
    </row>
    <row r="74" spans="1:19" x14ac:dyDescent="0.25">
      <c r="A74" s="278"/>
      <c r="B74" s="278"/>
      <c r="C74" s="281"/>
      <c r="D74" s="278"/>
      <c r="E74" s="278"/>
      <c r="R74" s="278"/>
      <c r="S74" s="278"/>
    </row>
    <row r="75" spans="1:19" x14ac:dyDescent="0.25">
      <c r="A75" s="278"/>
      <c r="B75" s="278"/>
      <c r="C75" s="281"/>
      <c r="D75" s="278"/>
      <c r="E75" s="278"/>
      <c r="R75" s="278"/>
      <c r="S75" s="278"/>
    </row>
    <row r="76" spans="1:19" x14ac:dyDescent="0.25">
      <c r="A76" s="278"/>
      <c r="B76" s="278"/>
      <c r="C76" s="281"/>
      <c r="D76" s="278"/>
      <c r="E76" s="278"/>
      <c r="R76" s="278"/>
      <c r="S76" s="278"/>
    </row>
    <row r="77" spans="1:19" x14ac:dyDescent="0.25">
      <c r="A77" s="278"/>
      <c r="B77" s="278"/>
      <c r="C77" s="281"/>
      <c r="D77" s="278"/>
      <c r="E77" s="278"/>
      <c r="R77" s="278"/>
      <c r="S77" s="278"/>
    </row>
    <row r="78" spans="1:19" x14ac:dyDescent="0.25">
      <c r="A78" s="278"/>
      <c r="B78" s="278"/>
      <c r="C78" s="281"/>
      <c r="D78" s="278"/>
      <c r="E78" s="278"/>
      <c r="R78" s="278"/>
      <c r="S78" s="278"/>
    </row>
    <row r="79" spans="1:19" x14ac:dyDescent="0.25">
      <c r="A79" s="278"/>
      <c r="B79" s="278"/>
      <c r="C79" s="281"/>
      <c r="D79" s="278"/>
      <c r="E79" s="278"/>
      <c r="R79" s="278"/>
      <c r="S79" s="278"/>
    </row>
    <row r="80" spans="1:19" x14ac:dyDescent="0.25">
      <c r="A80" s="278"/>
      <c r="B80" s="278"/>
      <c r="C80" s="281"/>
      <c r="D80" s="278"/>
      <c r="E80" s="278"/>
      <c r="R80" s="278"/>
      <c r="S80" s="278"/>
    </row>
    <row r="81" spans="1:19" x14ac:dyDescent="0.25">
      <c r="A81" s="278"/>
      <c r="B81" s="278"/>
      <c r="C81" s="281"/>
      <c r="D81" s="278"/>
      <c r="E81" s="278"/>
      <c r="R81" s="278"/>
      <c r="S81" s="278"/>
    </row>
    <row r="82" spans="1:19" x14ac:dyDescent="0.25">
      <c r="A82" s="278"/>
      <c r="B82" s="278"/>
      <c r="C82" s="281"/>
      <c r="D82" s="278"/>
      <c r="E82" s="278"/>
      <c r="R82" s="278"/>
      <c r="S82" s="278"/>
    </row>
    <row r="83" spans="1:19" x14ac:dyDescent="0.25">
      <c r="A83" s="278"/>
      <c r="B83" s="278"/>
      <c r="C83" s="281"/>
      <c r="D83" s="278"/>
      <c r="E83" s="278"/>
      <c r="R83" s="278"/>
      <c r="S83" s="278"/>
    </row>
    <row r="84" spans="1:19" x14ac:dyDescent="0.25">
      <c r="A84" s="278"/>
      <c r="B84" s="278"/>
      <c r="C84" s="281"/>
      <c r="D84" s="278"/>
      <c r="E84" s="278"/>
      <c r="R84" s="278"/>
      <c r="S84" s="278"/>
    </row>
    <row r="85" spans="1:19" x14ac:dyDescent="0.25">
      <c r="A85" s="278"/>
      <c r="B85" s="278"/>
      <c r="C85" s="281"/>
      <c r="D85" s="278"/>
      <c r="E85" s="278"/>
      <c r="R85" s="278"/>
      <c r="S85" s="278"/>
    </row>
    <row r="86" spans="1:19" x14ac:dyDescent="0.25">
      <c r="A86" s="278"/>
      <c r="B86" s="278"/>
      <c r="C86" s="281"/>
      <c r="D86" s="278"/>
      <c r="E86" s="278"/>
      <c r="R86" s="278"/>
      <c r="S86" s="278"/>
    </row>
    <row r="87" spans="1:19" x14ac:dyDescent="0.25">
      <c r="A87" s="278"/>
      <c r="B87" s="278"/>
      <c r="C87" s="281"/>
      <c r="D87" s="278"/>
      <c r="E87" s="278"/>
      <c r="R87" s="278"/>
      <c r="S87" s="278"/>
    </row>
    <row r="88" spans="1:19" x14ac:dyDescent="0.25">
      <c r="A88" s="278"/>
      <c r="B88" s="278"/>
      <c r="C88" s="281"/>
      <c r="D88" s="278"/>
      <c r="E88" s="278"/>
      <c r="R88" s="278"/>
      <c r="S88" s="278"/>
    </row>
    <row r="89" spans="1:19" x14ac:dyDescent="0.25">
      <c r="A89" s="278"/>
      <c r="B89" s="278"/>
      <c r="C89" s="281"/>
      <c r="D89" s="278"/>
      <c r="E89" s="278"/>
      <c r="R89" s="278"/>
      <c r="S89" s="278"/>
    </row>
    <row r="90" spans="1:19" x14ac:dyDescent="0.25">
      <c r="A90" s="278"/>
      <c r="B90" s="278"/>
      <c r="C90" s="281"/>
      <c r="D90" s="278"/>
      <c r="E90" s="278"/>
      <c r="R90" s="278"/>
      <c r="S90" s="278"/>
    </row>
    <row r="91" spans="1:19" x14ac:dyDescent="0.25">
      <c r="A91" s="278"/>
      <c r="B91" s="278"/>
      <c r="C91" s="281"/>
      <c r="D91" s="278"/>
      <c r="E91" s="278"/>
      <c r="R91" s="278"/>
      <c r="S91" s="278"/>
    </row>
    <row r="92" spans="1:19" x14ac:dyDescent="0.25">
      <c r="A92" s="278"/>
      <c r="B92" s="278"/>
      <c r="C92" s="281"/>
      <c r="D92" s="278"/>
      <c r="E92" s="278"/>
      <c r="R92" s="278"/>
      <c r="S92" s="278"/>
    </row>
    <row r="93" spans="1:19" x14ac:dyDescent="0.25">
      <c r="A93" s="278"/>
      <c r="B93" s="278"/>
      <c r="C93" s="281"/>
      <c r="D93" s="278"/>
      <c r="E93" s="278"/>
      <c r="R93" s="278"/>
      <c r="S93" s="278"/>
    </row>
    <row r="94" spans="1:19" x14ac:dyDescent="0.25">
      <c r="A94" s="278"/>
      <c r="B94" s="278"/>
      <c r="C94" s="281"/>
      <c r="D94" s="278"/>
      <c r="E94" s="278"/>
      <c r="R94" s="278"/>
      <c r="S94" s="278"/>
    </row>
    <row r="95" spans="1:19" x14ac:dyDescent="0.25">
      <c r="A95" s="278"/>
      <c r="B95" s="278"/>
      <c r="C95" s="281"/>
      <c r="D95" s="278"/>
      <c r="E95" s="278"/>
      <c r="R95" s="278"/>
      <c r="S95" s="278"/>
    </row>
    <row r="96" spans="1:19" x14ac:dyDescent="0.25">
      <c r="A96" s="278"/>
      <c r="B96" s="278"/>
      <c r="C96" s="281"/>
      <c r="D96" s="278"/>
      <c r="E96" s="278"/>
      <c r="R96" s="278"/>
      <c r="S96" s="278"/>
    </row>
    <row r="97" spans="1:19" x14ac:dyDescent="0.25">
      <c r="A97" s="278"/>
      <c r="B97" s="278"/>
      <c r="C97" s="281"/>
      <c r="D97" s="278"/>
      <c r="E97" s="278"/>
      <c r="R97" s="278"/>
      <c r="S97" s="278"/>
    </row>
    <row r="98" spans="1:19" x14ac:dyDescent="0.25">
      <c r="A98" s="278"/>
      <c r="B98" s="278"/>
      <c r="C98" s="281"/>
      <c r="D98" s="278"/>
      <c r="E98" s="278"/>
      <c r="R98" s="278"/>
      <c r="S98" s="278"/>
    </row>
    <row r="99" spans="1:19" x14ac:dyDescent="0.25">
      <c r="A99" s="278"/>
      <c r="B99" s="278"/>
      <c r="C99" s="281"/>
      <c r="D99" s="278"/>
      <c r="E99" s="278"/>
      <c r="R99" s="278"/>
      <c r="S99" s="278"/>
    </row>
    <row r="100" spans="1:19" x14ac:dyDescent="0.25">
      <c r="A100" s="278"/>
      <c r="B100" s="278"/>
      <c r="C100" s="281"/>
      <c r="D100" s="278"/>
      <c r="E100" s="278"/>
      <c r="R100" s="278"/>
      <c r="S100" s="278"/>
    </row>
    <row r="101" spans="1:19" x14ac:dyDescent="0.25">
      <c r="A101" s="278"/>
      <c r="B101" s="278"/>
      <c r="C101" s="281"/>
      <c r="D101" s="278"/>
      <c r="E101" s="278"/>
      <c r="R101" s="278"/>
      <c r="S101" s="278"/>
    </row>
    <row r="102" spans="1:19" x14ac:dyDescent="0.25">
      <c r="A102" s="278"/>
      <c r="B102" s="278"/>
      <c r="C102" s="281"/>
      <c r="D102" s="278"/>
      <c r="E102" s="278"/>
      <c r="R102" s="278"/>
      <c r="S102" s="278"/>
    </row>
    <row r="103" spans="1:19" x14ac:dyDescent="0.25">
      <c r="A103" s="278"/>
      <c r="B103" s="278"/>
      <c r="C103" s="281"/>
      <c r="D103" s="278"/>
      <c r="E103" s="278"/>
      <c r="R103" s="278"/>
      <c r="S103" s="278"/>
    </row>
    <row r="104" spans="1:19" x14ac:dyDescent="0.25">
      <c r="A104" s="278"/>
      <c r="B104" s="278"/>
      <c r="C104" s="281"/>
      <c r="D104" s="278"/>
      <c r="E104" s="278"/>
      <c r="R104" s="278"/>
      <c r="S104" s="278"/>
    </row>
    <row r="105" spans="1:19" x14ac:dyDescent="0.25">
      <c r="A105" s="278"/>
      <c r="B105" s="278"/>
      <c r="C105" s="281"/>
      <c r="D105" s="278"/>
      <c r="E105" s="278"/>
      <c r="R105" s="278"/>
      <c r="S105" s="278"/>
    </row>
    <row r="106" spans="1:19" x14ac:dyDescent="0.25">
      <c r="A106" s="278"/>
      <c r="B106" s="278"/>
      <c r="C106" s="281"/>
      <c r="D106" s="278"/>
      <c r="E106" s="278"/>
      <c r="R106" s="278"/>
      <c r="S106" s="278"/>
    </row>
    <row r="107" spans="1:19" x14ac:dyDescent="0.25">
      <c r="A107" s="278"/>
      <c r="B107" s="278"/>
      <c r="C107" s="281"/>
      <c r="D107" s="278"/>
      <c r="E107" s="278"/>
      <c r="R107" s="278"/>
      <c r="S107" s="278"/>
    </row>
    <row r="108" spans="1:19" x14ac:dyDescent="0.25">
      <c r="A108" s="278"/>
      <c r="B108" s="278"/>
      <c r="C108" s="281"/>
      <c r="D108" s="278"/>
      <c r="E108" s="278"/>
      <c r="R108" s="278"/>
      <c r="S108" s="278"/>
    </row>
    <row r="109" spans="1:19" x14ac:dyDescent="0.25">
      <c r="A109" s="278"/>
      <c r="B109" s="278"/>
      <c r="C109" s="281"/>
      <c r="D109" s="278"/>
      <c r="E109" s="278"/>
      <c r="R109" s="278"/>
      <c r="S109" s="278"/>
    </row>
    <row r="110" spans="1:19" x14ac:dyDescent="0.25">
      <c r="A110" s="278"/>
      <c r="B110" s="278"/>
      <c r="C110" s="281"/>
      <c r="D110" s="278"/>
      <c r="E110" s="278"/>
      <c r="R110" s="278"/>
      <c r="S110" s="278"/>
    </row>
    <row r="111" spans="1:19" x14ac:dyDescent="0.25">
      <c r="A111" s="278"/>
      <c r="B111" s="278"/>
      <c r="C111" s="281"/>
      <c r="D111" s="278"/>
      <c r="E111" s="278"/>
      <c r="R111" s="278"/>
      <c r="S111" s="278"/>
    </row>
    <row r="112" spans="1:19" x14ac:dyDescent="0.25">
      <c r="A112" s="278"/>
      <c r="B112" s="278"/>
      <c r="C112" s="281"/>
      <c r="D112" s="278"/>
      <c r="E112" s="278"/>
      <c r="R112" s="278"/>
      <c r="S112" s="278"/>
    </row>
    <row r="113" spans="1:19" x14ac:dyDescent="0.25">
      <c r="A113" s="278"/>
      <c r="B113" s="278"/>
      <c r="C113" s="281"/>
      <c r="D113" s="278"/>
      <c r="E113" s="278"/>
      <c r="R113" s="278"/>
      <c r="S113" s="278"/>
    </row>
    <row r="114" spans="1:19" x14ac:dyDescent="0.25">
      <c r="A114" s="278"/>
      <c r="B114" s="278"/>
      <c r="C114" s="281"/>
      <c r="D114" s="278"/>
      <c r="E114" s="278"/>
      <c r="R114" s="278"/>
      <c r="S114" s="278"/>
    </row>
    <row r="115" spans="1:19" x14ac:dyDescent="0.25">
      <c r="A115" s="278"/>
      <c r="B115" s="278"/>
      <c r="C115" s="281"/>
      <c r="D115" s="278"/>
      <c r="E115" s="278"/>
      <c r="R115" s="278"/>
      <c r="S115" s="278"/>
    </row>
    <row r="116" spans="1:19" x14ac:dyDescent="0.25">
      <c r="A116" s="278"/>
      <c r="B116" s="278"/>
      <c r="C116" s="281"/>
      <c r="D116" s="278"/>
      <c r="E116" s="278"/>
      <c r="R116" s="278"/>
      <c r="S116" s="278"/>
    </row>
    <row r="117" spans="1:19" x14ac:dyDescent="0.25">
      <c r="A117" s="278"/>
      <c r="B117" s="278"/>
      <c r="C117" s="281"/>
      <c r="D117" s="278"/>
      <c r="E117" s="278"/>
      <c r="R117" s="278"/>
      <c r="S117" s="278"/>
    </row>
    <row r="118" spans="1:19" x14ac:dyDescent="0.25">
      <c r="A118" s="278"/>
      <c r="B118" s="278"/>
      <c r="C118" s="281"/>
      <c r="D118" s="278"/>
      <c r="E118" s="278"/>
      <c r="R118" s="278"/>
      <c r="S118" s="278"/>
    </row>
    <row r="119" spans="1:19" x14ac:dyDescent="0.25">
      <c r="A119" s="278"/>
      <c r="B119" s="278"/>
      <c r="C119" s="281"/>
      <c r="D119" s="278"/>
      <c r="E119" s="278"/>
      <c r="R119" s="278"/>
      <c r="S119" s="278"/>
    </row>
    <row r="120" spans="1:19" x14ac:dyDescent="0.25">
      <c r="A120" s="278"/>
      <c r="B120" s="278"/>
      <c r="C120" s="281"/>
      <c r="D120" s="278"/>
      <c r="E120" s="278"/>
      <c r="R120" s="278"/>
      <c r="S120" s="278"/>
    </row>
    <row r="121" spans="1:19" x14ac:dyDescent="0.25">
      <c r="A121" s="278"/>
      <c r="B121" s="278"/>
      <c r="C121" s="281"/>
      <c r="D121" s="278"/>
      <c r="E121" s="278"/>
      <c r="R121" s="278"/>
      <c r="S121" s="278"/>
    </row>
    <row r="122" spans="1:19" x14ac:dyDescent="0.25">
      <c r="A122" s="278"/>
      <c r="B122" s="278"/>
      <c r="C122" s="281"/>
      <c r="D122" s="278"/>
      <c r="E122" s="278"/>
      <c r="R122" s="278"/>
      <c r="S122" s="278"/>
    </row>
    <row r="123" spans="1:19" x14ac:dyDescent="0.25">
      <c r="A123" s="278"/>
      <c r="B123" s="278"/>
      <c r="C123" s="281"/>
      <c r="D123" s="278"/>
      <c r="E123" s="278"/>
      <c r="R123" s="278"/>
      <c r="S123" s="278"/>
    </row>
    <row r="124" spans="1:19" x14ac:dyDescent="0.25">
      <c r="A124" s="278"/>
      <c r="B124" s="278"/>
      <c r="C124" s="281"/>
      <c r="D124" s="278"/>
      <c r="E124" s="278"/>
      <c r="R124" s="278"/>
      <c r="S124" s="278"/>
    </row>
    <row r="125" spans="1:19" x14ac:dyDescent="0.25">
      <c r="A125" s="278"/>
      <c r="B125" s="278"/>
      <c r="C125" s="281"/>
      <c r="D125" s="278"/>
      <c r="E125" s="278"/>
      <c r="R125" s="278"/>
      <c r="S125" s="278"/>
    </row>
    <row r="126" spans="1:19" x14ac:dyDescent="0.25">
      <c r="A126" s="278"/>
      <c r="B126" s="278"/>
      <c r="C126" s="281"/>
      <c r="D126" s="278"/>
      <c r="E126" s="278"/>
      <c r="R126" s="278"/>
      <c r="S126" s="278"/>
    </row>
    <row r="127" spans="1:19" x14ac:dyDescent="0.25">
      <c r="A127" s="278"/>
      <c r="B127" s="278"/>
      <c r="C127" s="281"/>
      <c r="D127" s="278"/>
      <c r="E127" s="278"/>
      <c r="R127" s="278"/>
      <c r="S127" s="278"/>
    </row>
    <row r="128" spans="1:19" x14ac:dyDescent="0.25">
      <c r="A128" s="278"/>
      <c r="B128" s="278"/>
      <c r="C128" s="281"/>
      <c r="D128" s="278"/>
      <c r="E128" s="278"/>
      <c r="R128" s="278"/>
      <c r="S128" s="278"/>
    </row>
    <row r="129" spans="1:19" x14ac:dyDescent="0.25">
      <c r="A129" s="278"/>
      <c r="B129" s="278"/>
      <c r="C129" s="281"/>
      <c r="D129" s="278"/>
      <c r="E129" s="278"/>
      <c r="R129" s="278"/>
      <c r="S129" s="278"/>
    </row>
    <row r="130" spans="1:19" x14ac:dyDescent="0.25">
      <c r="A130" s="278"/>
      <c r="B130" s="278"/>
      <c r="C130" s="281"/>
      <c r="D130" s="278"/>
      <c r="E130" s="278"/>
      <c r="R130" s="278"/>
      <c r="S130" s="278"/>
    </row>
    <row r="131" spans="1:19" x14ac:dyDescent="0.25">
      <c r="A131" s="278"/>
      <c r="B131" s="278"/>
      <c r="C131" s="281"/>
      <c r="D131" s="278"/>
      <c r="E131" s="278"/>
      <c r="R131" s="278"/>
      <c r="S131" s="278"/>
    </row>
    <row r="132" spans="1:19" x14ac:dyDescent="0.25">
      <c r="A132" s="278"/>
      <c r="B132" s="278"/>
      <c r="C132" s="281"/>
      <c r="D132" s="278"/>
      <c r="E132" s="278"/>
      <c r="R132" s="278"/>
      <c r="S132" s="278"/>
    </row>
    <row r="133" spans="1:19" x14ac:dyDescent="0.25">
      <c r="A133" s="278"/>
      <c r="B133" s="278"/>
      <c r="C133" s="281"/>
      <c r="D133" s="278"/>
      <c r="E133" s="278"/>
      <c r="R133" s="278"/>
      <c r="S133" s="278"/>
    </row>
    <row r="134" spans="1:19" x14ac:dyDescent="0.25">
      <c r="A134" s="278"/>
      <c r="B134" s="278"/>
      <c r="C134" s="281"/>
      <c r="D134" s="278"/>
      <c r="E134" s="278"/>
      <c r="R134" s="278"/>
      <c r="S134" s="278"/>
    </row>
    <row r="135" spans="1:19" x14ac:dyDescent="0.25">
      <c r="A135" s="278"/>
      <c r="B135" s="278"/>
      <c r="C135" s="281"/>
      <c r="D135" s="278"/>
      <c r="E135" s="278"/>
      <c r="R135" s="278"/>
      <c r="S135" s="278"/>
    </row>
    <row r="136" spans="1:19" x14ac:dyDescent="0.25">
      <c r="A136" s="278"/>
      <c r="B136" s="278"/>
      <c r="C136" s="281"/>
      <c r="D136" s="278"/>
      <c r="E136" s="278"/>
      <c r="R136" s="278"/>
      <c r="S136" s="278"/>
    </row>
    <row r="137" spans="1:19" x14ac:dyDescent="0.25">
      <c r="A137" s="278"/>
      <c r="B137" s="278"/>
      <c r="C137" s="281"/>
      <c r="D137" s="278"/>
      <c r="E137" s="278"/>
      <c r="R137" s="278"/>
      <c r="S137" s="278"/>
    </row>
    <row r="138" spans="1:19" x14ac:dyDescent="0.25">
      <c r="A138" s="278"/>
      <c r="B138" s="278"/>
      <c r="C138" s="281"/>
      <c r="D138" s="278"/>
      <c r="E138" s="278"/>
      <c r="R138" s="278"/>
      <c r="S138" s="278"/>
    </row>
    <row r="139" spans="1:19" x14ac:dyDescent="0.25">
      <c r="A139" s="278"/>
      <c r="B139" s="278"/>
      <c r="C139" s="281"/>
      <c r="D139" s="278"/>
      <c r="E139" s="278"/>
      <c r="R139" s="278"/>
      <c r="S139" s="278"/>
    </row>
    <row r="140" spans="1:19" x14ac:dyDescent="0.25">
      <c r="A140" s="278"/>
      <c r="B140" s="278"/>
      <c r="C140" s="281"/>
      <c r="D140" s="278"/>
      <c r="E140" s="278"/>
      <c r="R140" s="278"/>
      <c r="S140" s="278"/>
    </row>
    <row r="141" spans="1:19" x14ac:dyDescent="0.25">
      <c r="A141" s="278"/>
      <c r="B141" s="278"/>
      <c r="C141" s="281"/>
      <c r="D141" s="278"/>
      <c r="E141" s="278"/>
      <c r="R141" s="278"/>
      <c r="S141" s="278"/>
    </row>
    <row r="142" spans="1:19" x14ac:dyDescent="0.25">
      <c r="A142" s="278"/>
      <c r="B142" s="278"/>
      <c r="C142" s="281"/>
      <c r="D142" s="278"/>
      <c r="E142" s="278"/>
      <c r="R142" s="278"/>
      <c r="S142" s="278"/>
    </row>
    <row r="143" spans="1:19" x14ac:dyDescent="0.25">
      <c r="A143" s="278"/>
      <c r="B143" s="278"/>
      <c r="C143" s="281"/>
      <c r="D143" s="278"/>
      <c r="E143" s="278"/>
      <c r="R143" s="278"/>
      <c r="S143" s="278"/>
    </row>
    <row r="144" spans="1:19" x14ac:dyDescent="0.25">
      <c r="A144" s="278"/>
      <c r="B144" s="278"/>
      <c r="C144" s="281"/>
      <c r="D144" s="278"/>
      <c r="E144" s="278"/>
      <c r="R144" s="278"/>
      <c r="S144" s="278"/>
    </row>
    <row r="145" spans="1:19" x14ac:dyDescent="0.25">
      <c r="A145" s="278"/>
      <c r="B145" s="278"/>
      <c r="C145" s="281"/>
      <c r="D145" s="278"/>
      <c r="E145" s="278"/>
      <c r="R145" s="278"/>
      <c r="S145" s="278"/>
    </row>
    <row r="146" spans="1:19" x14ac:dyDescent="0.25">
      <c r="A146" s="278"/>
      <c r="B146" s="278"/>
      <c r="C146" s="281"/>
      <c r="D146" s="278"/>
      <c r="E146" s="278"/>
      <c r="R146" s="278"/>
      <c r="S146" s="278"/>
    </row>
    <row r="147" spans="1:19" x14ac:dyDescent="0.25">
      <c r="A147" s="278"/>
      <c r="B147" s="278"/>
      <c r="C147" s="281"/>
      <c r="D147" s="278"/>
      <c r="E147" s="278"/>
      <c r="R147" s="278"/>
      <c r="S147" s="278"/>
    </row>
    <row r="148" spans="1:19" x14ac:dyDescent="0.25">
      <c r="A148" s="278"/>
      <c r="B148" s="278"/>
      <c r="C148" s="281"/>
      <c r="D148" s="278"/>
      <c r="E148" s="278"/>
      <c r="R148" s="278"/>
      <c r="S148" s="278"/>
    </row>
    <row r="149" spans="1:19" x14ac:dyDescent="0.25">
      <c r="A149" s="278"/>
      <c r="B149" s="278"/>
      <c r="C149" s="281"/>
      <c r="D149" s="278"/>
      <c r="E149" s="278"/>
      <c r="R149" s="278"/>
      <c r="S149" s="278"/>
    </row>
    <row r="150" spans="1:19" x14ac:dyDescent="0.25">
      <c r="A150" s="278"/>
      <c r="B150" s="278"/>
      <c r="C150" s="281"/>
      <c r="D150" s="278"/>
      <c r="E150" s="278"/>
      <c r="R150" s="278"/>
      <c r="S150" s="278"/>
    </row>
    <row r="151" spans="1:19" x14ac:dyDescent="0.25">
      <c r="A151" s="278"/>
      <c r="B151" s="278"/>
      <c r="C151" s="281"/>
      <c r="D151" s="278"/>
      <c r="E151" s="278"/>
      <c r="R151" s="278"/>
      <c r="S151" s="278"/>
    </row>
    <row r="152" spans="1:19" x14ac:dyDescent="0.25">
      <c r="A152" s="278"/>
      <c r="B152" s="278"/>
      <c r="C152" s="281"/>
      <c r="D152" s="278"/>
      <c r="E152" s="278"/>
      <c r="R152" s="278"/>
      <c r="S152" s="278"/>
    </row>
    <row r="153" spans="1:19" x14ac:dyDescent="0.25">
      <c r="A153" s="278"/>
      <c r="B153" s="278"/>
      <c r="C153" s="281"/>
      <c r="D153" s="278"/>
      <c r="E153" s="278"/>
      <c r="R153" s="278"/>
      <c r="S153" s="278"/>
    </row>
    <row r="154" spans="1:19" x14ac:dyDescent="0.25">
      <c r="A154" s="278"/>
      <c r="B154" s="278"/>
      <c r="C154" s="281"/>
      <c r="D154" s="278"/>
      <c r="E154" s="278"/>
      <c r="R154" s="278"/>
      <c r="S154" s="278"/>
    </row>
    <row r="155" spans="1:19" x14ac:dyDescent="0.25">
      <c r="A155" s="278"/>
      <c r="B155" s="278"/>
      <c r="C155" s="281"/>
      <c r="D155" s="278"/>
      <c r="E155" s="278"/>
      <c r="R155" s="278"/>
      <c r="S155" s="278"/>
    </row>
    <row r="156" spans="1:19" x14ac:dyDescent="0.25">
      <c r="A156" s="278"/>
      <c r="B156" s="278"/>
      <c r="C156" s="281"/>
      <c r="D156" s="278"/>
      <c r="E156" s="278"/>
      <c r="R156" s="278"/>
      <c r="S156" s="278"/>
    </row>
    <row r="157" spans="1:19" x14ac:dyDescent="0.25">
      <c r="A157" s="278"/>
      <c r="B157" s="278"/>
      <c r="C157" s="281"/>
      <c r="D157" s="278"/>
      <c r="E157" s="278"/>
      <c r="R157" s="278"/>
      <c r="S157" s="278"/>
    </row>
    <row r="158" spans="1:19" x14ac:dyDescent="0.25">
      <c r="A158" s="278"/>
      <c r="B158" s="278"/>
      <c r="C158" s="281"/>
      <c r="D158" s="278"/>
      <c r="E158" s="278"/>
      <c r="R158" s="278"/>
      <c r="S158" s="278"/>
    </row>
    <row r="159" spans="1:19" x14ac:dyDescent="0.25">
      <c r="A159" s="278"/>
      <c r="B159" s="278"/>
      <c r="C159" s="281"/>
      <c r="D159" s="278"/>
      <c r="E159" s="278"/>
      <c r="R159" s="278"/>
      <c r="S159" s="278"/>
    </row>
    <row r="160" spans="1:19" x14ac:dyDescent="0.25">
      <c r="A160" s="278"/>
      <c r="B160" s="278"/>
      <c r="C160" s="281"/>
      <c r="D160" s="278"/>
      <c r="E160" s="278"/>
      <c r="R160" s="278"/>
      <c r="S160" s="278"/>
    </row>
    <row r="161" spans="1:19" x14ac:dyDescent="0.25">
      <c r="A161" s="278"/>
      <c r="B161" s="278"/>
      <c r="C161" s="281"/>
      <c r="D161" s="278"/>
      <c r="E161" s="278"/>
      <c r="R161" s="278"/>
      <c r="S161" s="278"/>
    </row>
    <row r="162" spans="1:19" x14ac:dyDescent="0.25">
      <c r="A162" s="278"/>
      <c r="B162" s="278"/>
      <c r="C162" s="281"/>
      <c r="D162" s="278"/>
      <c r="E162" s="278"/>
      <c r="R162" s="278"/>
      <c r="S162" s="278"/>
    </row>
    <row r="163" spans="1:19" x14ac:dyDescent="0.25">
      <c r="A163" s="278"/>
      <c r="B163" s="278"/>
      <c r="C163" s="281"/>
      <c r="D163" s="278"/>
      <c r="E163" s="278"/>
      <c r="R163" s="278"/>
      <c r="S163" s="278"/>
    </row>
    <row r="164" spans="1:19" x14ac:dyDescent="0.25">
      <c r="A164" s="278"/>
      <c r="B164" s="278"/>
      <c r="C164" s="281"/>
      <c r="D164" s="278"/>
      <c r="E164" s="278"/>
      <c r="R164" s="278"/>
      <c r="S164" s="278"/>
    </row>
    <row r="165" spans="1:19" x14ac:dyDescent="0.25">
      <c r="A165" s="278"/>
      <c r="B165" s="278"/>
      <c r="C165" s="281"/>
      <c r="D165" s="278"/>
      <c r="E165" s="278"/>
      <c r="R165" s="278"/>
      <c r="S165" s="278"/>
    </row>
    <row r="166" spans="1:19" x14ac:dyDescent="0.25">
      <c r="A166" s="278"/>
      <c r="B166" s="278"/>
      <c r="C166" s="281"/>
      <c r="D166" s="278"/>
      <c r="E166" s="278"/>
      <c r="R166" s="278"/>
      <c r="S166" s="278"/>
    </row>
    <row r="167" spans="1:19" x14ac:dyDescent="0.25">
      <c r="A167" s="278"/>
      <c r="B167" s="278"/>
      <c r="C167" s="281"/>
      <c r="D167" s="278"/>
      <c r="E167" s="278"/>
      <c r="R167" s="278"/>
      <c r="S167" s="278"/>
    </row>
    <row r="168" spans="1:19" x14ac:dyDescent="0.25">
      <c r="A168" s="278"/>
      <c r="B168" s="278"/>
      <c r="C168" s="281"/>
      <c r="D168" s="278"/>
      <c r="E168" s="278"/>
      <c r="R168" s="278"/>
      <c r="S168" s="278"/>
    </row>
    <row r="169" spans="1:19" x14ac:dyDescent="0.25">
      <c r="A169" s="278"/>
      <c r="B169" s="278"/>
      <c r="C169" s="281"/>
      <c r="D169" s="278"/>
      <c r="E169" s="278"/>
      <c r="R169" s="278"/>
      <c r="S169" s="278"/>
    </row>
    <row r="170" spans="1:19" x14ac:dyDescent="0.25">
      <c r="A170" s="278"/>
      <c r="B170" s="278"/>
      <c r="C170" s="281"/>
      <c r="D170" s="278"/>
      <c r="E170" s="278"/>
      <c r="R170" s="278"/>
      <c r="S170" s="278"/>
    </row>
    <row r="171" spans="1:19" x14ac:dyDescent="0.25">
      <c r="A171" s="278"/>
      <c r="B171" s="278"/>
      <c r="C171" s="281"/>
      <c r="D171" s="278"/>
      <c r="E171" s="278"/>
      <c r="R171" s="278"/>
      <c r="S171" s="278"/>
    </row>
    <row r="172" spans="1:19" x14ac:dyDescent="0.25">
      <c r="A172" s="278"/>
      <c r="B172" s="278"/>
      <c r="C172" s="281"/>
      <c r="D172" s="278"/>
      <c r="E172" s="278"/>
      <c r="R172" s="278"/>
      <c r="S172" s="278"/>
    </row>
    <row r="173" spans="1:19" x14ac:dyDescent="0.25">
      <c r="A173" s="278"/>
      <c r="B173" s="278"/>
      <c r="C173" s="281"/>
      <c r="D173" s="278"/>
      <c r="E173" s="278"/>
      <c r="R173" s="278"/>
      <c r="S173" s="278"/>
    </row>
    <row r="174" spans="1:19" x14ac:dyDescent="0.25">
      <c r="A174" s="278"/>
      <c r="B174" s="278"/>
      <c r="C174" s="281"/>
      <c r="D174" s="278"/>
      <c r="E174" s="278"/>
      <c r="R174" s="278"/>
      <c r="S174" s="278"/>
    </row>
    <row r="175" spans="1:19" x14ac:dyDescent="0.25">
      <c r="A175" s="278"/>
      <c r="B175" s="278"/>
      <c r="C175" s="281"/>
      <c r="D175" s="278"/>
      <c r="E175" s="278"/>
      <c r="R175" s="278"/>
      <c r="S175" s="278"/>
    </row>
    <row r="176" spans="1:19" x14ac:dyDescent="0.25">
      <c r="A176" s="278"/>
      <c r="B176" s="278"/>
      <c r="C176" s="281"/>
      <c r="D176" s="278"/>
      <c r="E176" s="278"/>
      <c r="R176" s="278"/>
      <c r="S176" s="278"/>
    </row>
    <row r="177" spans="1:19" x14ac:dyDescent="0.25">
      <c r="A177" s="278"/>
      <c r="B177" s="278"/>
      <c r="C177" s="281"/>
      <c r="D177" s="278"/>
      <c r="E177" s="278"/>
      <c r="R177" s="278"/>
      <c r="S177" s="278"/>
    </row>
    <row r="178" spans="1:19" x14ac:dyDescent="0.25">
      <c r="A178" s="278"/>
      <c r="B178" s="278"/>
      <c r="C178" s="281"/>
      <c r="D178" s="278"/>
      <c r="E178" s="278"/>
      <c r="R178" s="278"/>
      <c r="S178" s="278"/>
    </row>
    <row r="179" spans="1:19" x14ac:dyDescent="0.25">
      <c r="A179" s="278"/>
      <c r="B179" s="278"/>
      <c r="C179" s="281"/>
      <c r="D179" s="278"/>
      <c r="E179" s="278"/>
      <c r="R179" s="278"/>
      <c r="S179" s="278"/>
    </row>
    <row r="180" spans="1:19" x14ac:dyDescent="0.25">
      <c r="A180" s="278"/>
      <c r="B180" s="278"/>
      <c r="C180" s="281"/>
      <c r="D180" s="278"/>
      <c r="E180" s="278"/>
      <c r="R180" s="278"/>
      <c r="S180" s="278"/>
    </row>
    <row r="181" spans="1:19" x14ac:dyDescent="0.25">
      <c r="A181" s="278"/>
      <c r="B181" s="278"/>
      <c r="C181" s="281"/>
      <c r="D181" s="278"/>
      <c r="E181" s="278"/>
      <c r="R181" s="278"/>
      <c r="S181" s="278"/>
    </row>
    <row r="182" spans="1:19" x14ac:dyDescent="0.25">
      <c r="A182" s="278"/>
      <c r="B182" s="278"/>
      <c r="C182" s="281"/>
      <c r="D182" s="278"/>
      <c r="E182" s="278"/>
      <c r="R182" s="278"/>
      <c r="S182" s="278"/>
    </row>
    <row r="183" spans="1:19" x14ac:dyDescent="0.25">
      <c r="A183" s="278"/>
      <c r="B183" s="278"/>
      <c r="C183" s="281"/>
      <c r="D183" s="278"/>
      <c r="E183" s="278"/>
      <c r="R183" s="278"/>
      <c r="S183" s="278"/>
    </row>
    <row r="184" spans="1:19" x14ac:dyDescent="0.25">
      <c r="A184" s="278"/>
      <c r="B184" s="278"/>
      <c r="C184" s="281"/>
      <c r="D184" s="278"/>
      <c r="E184" s="278"/>
      <c r="R184" s="278"/>
      <c r="S184" s="278"/>
    </row>
    <row r="185" spans="1:19" x14ac:dyDescent="0.25">
      <c r="A185" s="278"/>
      <c r="B185" s="278"/>
      <c r="C185" s="281"/>
      <c r="D185" s="278"/>
      <c r="E185" s="278"/>
      <c r="R185" s="278"/>
      <c r="S185" s="278"/>
    </row>
    <row r="186" spans="1:19" x14ac:dyDescent="0.25">
      <c r="A186" s="278"/>
      <c r="B186" s="278"/>
      <c r="C186" s="281"/>
      <c r="D186" s="278"/>
      <c r="E186" s="278"/>
      <c r="R186" s="278"/>
      <c r="S186" s="278"/>
    </row>
    <row r="187" spans="1:19" x14ac:dyDescent="0.25">
      <c r="A187" s="278"/>
      <c r="B187" s="278"/>
      <c r="C187" s="281"/>
      <c r="D187" s="278"/>
      <c r="E187" s="278"/>
      <c r="R187" s="278"/>
      <c r="S187" s="278"/>
    </row>
    <row r="188" spans="1:19" x14ac:dyDescent="0.25">
      <c r="A188" s="278"/>
      <c r="B188" s="278"/>
      <c r="C188" s="281"/>
      <c r="D188" s="278"/>
      <c r="E188" s="278"/>
      <c r="R188" s="278"/>
      <c r="S188" s="278"/>
    </row>
    <row r="189" spans="1:19" x14ac:dyDescent="0.25">
      <c r="A189" s="278"/>
      <c r="B189" s="278"/>
      <c r="C189" s="281"/>
      <c r="D189" s="278"/>
      <c r="E189" s="278"/>
      <c r="R189" s="278"/>
      <c r="S189" s="278"/>
    </row>
    <row r="190" spans="1:19" x14ac:dyDescent="0.25">
      <c r="A190" s="278"/>
      <c r="B190" s="278"/>
      <c r="C190" s="281"/>
      <c r="D190" s="278"/>
      <c r="E190" s="278"/>
      <c r="R190" s="278"/>
      <c r="S190" s="278"/>
    </row>
    <row r="191" spans="1:19" x14ac:dyDescent="0.25">
      <c r="A191" s="278"/>
      <c r="B191" s="278"/>
      <c r="C191" s="281"/>
      <c r="D191" s="278"/>
      <c r="E191" s="278"/>
      <c r="R191" s="278"/>
      <c r="S191" s="278"/>
    </row>
    <row r="192" spans="1:19" x14ac:dyDescent="0.25">
      <c r="A192" s="278"/>
      <c r="B192" s="278"/>
      <c r="C192" s="281"/>
      <c r="D192" s="278"/>
      <c r="E192" s="278"/>
      <c r="R192" s="278"/>
      <c r="S192" s="278"/>
    </row>
    <row r="193" spans="1:19" x14ac:dyDescent="0.25">
      <c r="A193" s="278"/>
      <c r="B193" s="278"/>
      <c r="C193" s="281"/>
      <c r="D193" s="278"/>
      <c r="E193" s="278"/>
      <c r="R193" s="278"/>
      <c r="S193" s="278"/>
    </row>
    <row r="194" spans="1:19" x14ac:dyDescent="0.25">
      <c r="A194" s="278"/>
      <c r="B194" s="278"/>
      <c r="C194" s="281"/>
      <c r="D194" s="278"/>
      <c r="E194" s="278"/>
      <c r="R194" s="278"/>
      <c r="S194" s="278"/>
    </row>
    <row r="195" spans="1:19" x14ac:dyDescent="0.25">
      <c r="A195" s="278"/>
      <c r="B195" s="278"/>
      <c r="C195" s="281"/>
      <c r="D195" s="278"/>
      <c r="E195" s="278"/>
      <c r="R195" s="278"/>
      <c r="S195" s="278"/>
    </row>
    <row r="196" spans="1:19" x14ac:dyDescent="0.25">
      <c r="A196" s="278"/>
      <c r="B196" s="278"/>
      <c r="C196" s="281"/>
      <c r="D196" s="278"/>
      <c r="E196" s="278"/>
      <c r="R196" s="278"/>
      <c r="S196" s="278"/>
    </row>
    <row r="197" spans="1:19" x14ac:dyDescent="0.25">
      <c r="A197" s="278"/>
      <c r="B197" s="278"/>
      <c r="C197" s="281"/>
      <c r="D197" s="278"/>
      <c r="E197" s="278"/>
      <c r="R197" s="278"/>
      <c r="S197" s="278"/>
    </row>
    <row r="198" spans="1:19" x14ac:dyDescent="0.25">
      <c r="A198" s="278"/>
      <c r="B198" s="278"/>
      <c r="C198" s="281"/>
      <c r="D198" s="278"/>
      <c r="E198" s="278"/>
      <c r="R198" s="278"/>
      <c r="S198" s="278"/>
    </row>
    <row r="199" spans="1:19" x14ac:dyDescent="0.25">
      <c r="A199" s="278"/>
      <c r="B199" s="278"/>
      <c r="C199" s="281"/>
      <c r="D199" s="278"/>
      <c r="E199" s="278"/>
      <c r="R199" s="278"/>
      <c r="S199" s="278"/>
    </row>
    <row r="200" spans="1:19" x14ac:dyDescent="0.25">
      <c r="A200" s="278"/>
      <c r="B200" s="278"/>
      <c r="C200" s="281"/>
      <c r="D200" s="278"/>
      <c r="E200" s="278"/>
      <c r="R200" s="278"/>
      <c r="S200" s="278"/>
    </row>
    <row r="201" spans="1:19" x14ac:dyDescent="0.25">
      <c r="A201" s="278"/>
      <c r="B201" s="278"/>
      <c r="C201" s="281"/>
      <c r="D201" s="278"/>
      <c r="E201" s="278"/>
      <c r="R201" s="278"/>
      <c r="S201" s="278"/>
    </row>
    <row r="202" spans="1:19" x14ac:dyDescent="0.25">
      <c r="A202" s="278"/>
      <c r="B202" s="278"/>
      <c r="C202" s="281"/>
      <c r="D202" s="278"/>
      <c r="E202" s="278"/>
      <c r="R202" s="278"/>
      <c r="S202" s="278"/>
    </row>
    <row r="203" spans="1:19" x14ac:dyDescent="0.25">
      <c r="A203" s="278"/>
      <c r="B203" s="278"/>
      <c r="C203" s="281"/>
      <c r="D203" s="278"/>
      <c r="E203" s="278"/>
      <c r="R203" s="278"/>
      <c r="S203" s="278"/>
    </row>
    <row r="204" spans="1:19" x14ac:dyDescent="0.25">
      <c r="A204" s="278"/>
      <c r="B204" s="278"/>
      <c r="C204" s="281"/>
      <c r="D204" s="278"/>
      <c r="E204" s="278"/>
      <c r="R204" s="278"/>
      <c r="S204" s="278"/>
    </row>
    <row r="205" spans="1:19" x14ac:dyDescent="0.25">
      <c r="A205" s="278"/>
      <c r="B205" s="278"/>
      <c r="C205" s="281"/>
      <c r="D205" s="278"/>
      <c r="E205" s="278"/>
      <c r="R205" s="278"/>
      <c r="S205" s="278"/>
    </row>
    <row r="206" spans="1:19" x14ac:dyDescent="0.25">
      <c r="A206" s="278"/>
      <c r="B206" s="278"/>
      <c r="C206" s="281"/>
      <c r="D206" s="278"/>
      <c r="E206" s="278"/>
      <c r="R206" s="278"/>
      <c r="S206" s="278"/>
    </row>
    <row r="207" spans="1:19" x14ac:dyDescent="0.25">
      <c r="A207" s="278"/>
      <c r="B207" s="278"/>
      <c r="C207" s="281"/>
      <c r="D207" s="278"/>
      <c r="E207" s="278"/>
      <c r="R207" s="278"/>
      <c r="S207" s="278"/>
    </row>
    <row r="208" spans="1:19" x14ac:dyDescent="0.25">
      <c r="A208" s="278"/>
      <c r="B208" s="278"/>
      <c r="C208" s="281"/>
      <c r="D208" s="278"/>
      <c r="E208" s="278"/>
      <c r="R208" s="278"/>
      <c r="S208" s="278"/>
    </row>
    <row r="209" spans="1:19" x14ac:dyDescent="0.25">
      <c r="A209" s="278"/>
      <c r="B209" s="278"/>
      <c r="C209" s="281"/>
      <c r="D209" s="278"/>
      <c r="E209" s="278"/>
      <c r="R209" s="278"/>
      <c r="S209" s="278"/>
    </row>
    <row r="210" spans="1:19" x14ac:dyDescent="0.25">
      <c r="A210" s="278"/>
      <c r="B210" s="278"/>
      <c r="C210" s="281"/>
      <c r="D210" s="278"/>
      <c r="E210" s="278"/>
      <c r="R210" s="278"/>
      <c r="S210" s="278"/>
    </row>
    <row r="211" spans="1:19" x14ac:dyDescent="0.25">
      <c r="A211" s="278"/>
      <c r="B211" s="278"/>
      <c r="C211" s="281"/>
      <c r="D211" s="278"/>
      <c r="E211" s="278"/>
      <c r="R211" s="278"/>
      <c r="S211" s="278"/>
    </row>
    <row r="212" spans="1:19" x14ac:dyDescent="0.25">
      <c r="A212" s="278"/>
      <c r="B212" s="278"/>
      <c r="C212" s="281"/>
      <c r="D212" s="278"/>
      <c r="E212" s="278"/>
      <c r="R212" s="278"/>
      <c r="S212" s="278"/>
    </row>
    <row r="213" spans="1:19" x14ac:dyDescent="0.25">
      <c r="A213" s="278"/>
      <c r="B213" s="278"/>
      <c r="C213" s="281"/>
      <c r="D213" s="278"/>
      <c r="E213" s="278"/>
      <c r="R213" s="278"/>
      <c r="S213" s="278"/>
    </row>
    <row r="214" spans="1:19" x14ac:dyDescent="0.25">
      <c r="A214" s="278"/>
      <c r="B214" s="278"/>
      <c r="C214" s="281"/>
      <c r="D214" s="278"/>
      <c r="E214" s="278"/>
      <c r="R214" s="278"/>
      <c r="S214" s="278"/>
    </row>
    <row r="215" spans="1:19" x14ac:dyDescent="0.25">
      <c r="A215" s="278"/>
      <c r="B215" s="278"/>
      <c r="C215" s="281"/>
      <c r="D215" s="278"/>
      <c r="E215" s="278"/>
      <c r="R215" s="278"/>
      <c r="S215" s="278"/>
    </row>
    <row r="216" spans="1:19" x14ac:dyDescent="0.25">
      <c r="A216" s="278"/>
      <c r="B216" s="278"/>
      <c r="C216" s="281"/>
      <c r="D216" s="278"/>
      <c r="E216" s="278"/>
      <c r="R216" s="278"/>
      <c r="S216" s="278"/>
    </row>
    <row r="217" spans="1:19" x14ac:dyDescent="0.25">
      <c r="A217" s="278"/>
      <c r="B217" s="278"/>
      <c r="C217" s="281"/>
      <c r="D217" s="278"/>
      <c r="E217" s="278"/>
      <c r="R217" s="278"/>
      <c r="S217" s="278"/>
    </row>
    <row r="218" spans="1:19" x14ac:dyDescent="0.25">
      <c r="A218" s="278"/>
      <c r="B218" s="278"/>
      <c r="C218" s="281"/>
      <c r="D218" s="278"/>
      <c r="E218" s="278"/>
      <c r="R218" s="278"/>
      <c r="S218" s="278"/>
    </row>
    <row r="219" spans="1:19" x14ac:dyDescent="0.25">
      <c r="A219" s="278"/>
      <c r="B219" s="278"/>
      <c r="C219" s="281"/>
      <c r="D219" s="278"/>
      <c r="E219" s="278"/>
      <c r="R219" s="278"/>
      <c r="S219" s="278"/>
    </row>
    <row r="220" spans="1:19" x14ac:dyDescent="0.25">
      <c r="A220" s="278"/>
      <c r="B220" s="278"/>
      <c r="C220" s="281"/>
      <c r="D220" s="278"/>
      <c r="E220" s="278"/>
      <c r="R220" s="278"/>
      <c r="S220" s="278"/>
    </row>
    <row r="221" spans="1:19" x14ac:dyDescent="0.25">
      <c r="A221" s="278"/>
      <c r="B221" s="278"/>
      <c r="C221" s="281"/>
      <c r="D221" s="278"/>
      <c r="E221" s="278"/>
      <c r="R221" s="278"/>
      <c r="S221" s="278"/>
    </row>
    <row r="222" spans="1:19" x14ac:dyDescent="0.25">
      <c r="A222" s="278"/>
      <c r="B222" s="278"/>
      <c r="C222" s="281"/>
      <c r="D222" s="278"/>
      <c r="E222" s="278"/>
      <c r="R222" s="278"/>
      <c r="S222" s="278"/>
    </row>
    <row r="223" spans="1:19" x14ac:dyDescent="0.25">
      <c r="A223" s="278"/>
      <c r="B223" s="278"/>
      <c r="C223" s="281"/>
      <c r="D223" s="278"/>
      <c r="E223" s="278"/>
      <c r="R223" s="278"/>
      <c r="S223" s="278"/>
    </row>
    <row r="224" spans="1:19" x14ac:dyDescent="0.25">
      <c r="A224" s="278"/>
      <c r="B224" s="278"/>
      <c r="C224" s="281"/>
      <c r="D224" s="278"/>
      <c r="E224" s="278"/>
      <c r="R224" s="278"/>
      <c r="S224" s="278"/>
    </row>
    <row r="225" spans="1:19" x14ac:dyDescent="0.25">
      <c r="A225" s="278"/>
      <c r="B225" s="278"/>
      <c r="C225" s="281"/>
      <c r="D225" s="278"/>
      <c r="E225" s="278"/>
      <c r="R225" s="278"/>
      <c r="S225" s="278"/>
    </row>
    <row r="226" spans="1:19" x14ac:dyDescent="0.25">
      <c r="A226" s="278"/>
      <c r="B226" s="278"/>
      <c r="C226" s="281"/>
      <c r="D226" s="278"/>
      <c r="E226" s="278"/>
      <c r="R226" s="278"/>
      <c r="S226" s="278"/>
    </row>
    <row r="227" spans="1:19" x14ac:dyDescent="0.25">
      <c r="A227" s="278"/>
      <c r="B227" s="278"/>
      <c r="C227" s="281"/>
      <c r="D227" s="278"/>
      <c r="E227" s="278"/>
      <c r="R227" s="278"/>
      <c r="S227" s="278"/>
    </row>
    <row r="228" spans="1:19" x14ac:dyDescent="0.25">
      <c r="A228" s="278"/>
      <c r="B228" s="278"/>
      <c r="C228" s="281"/>
      <c r="D228" s="278"/>
      <c r="E228" s="278"/>
      <c r="R228" s="278"/>
      <c r="S228" s="278"/>
    </row>
    <row r="229" spans="1:19" x14ac:dyDescent="0.25">
      <c r="A229" s="278"/>
      <c r="B229" s="278"/>
      <c r="C229" s="281"/>
      <c r="D229" s="278"/>
      <c r="E229" s="278"/>
      <c r="R229" s="278"/>
      <c r="S229" s="278"/>
    </row>
    <row r="230" spans="1:19" x14ac:dyDescent="0.25">
      <c r="A230" s="278"/>
      <c r="B230" s="278"/>
      <c r="C230" s="281"/>
      <c r="D230" s="278"/>
      <c r="E230" s="278"/>
      <c r="R230" s="278"/>
      <c r="S230" s="278"/>
    </row>
    <row r="231" spans="1:19" x14ac:dyDescent="0.25">
      <c r="A231" s="278"/>
      <c r="B231" s="278"/>
      <c r="C231" s="281"/>
      <c r="D231" s="278"/>
      <c r="E231" s="278"/>
      <c r="R231" s="278"/>
      <c r="S231" s="278"/>
    </row>
    <row r="232" spans="1:19" x14ac:dyDescent="0.25">
      <c r="A232" s="278"/>
      <c r="B232" s="278"/>
      <c r="C232" s="281"/>
      <c r="D232" s="278"/>
      <c r="E232" s="278"/>
      <c r="R232" s="278"/>
      <c r="S232" s="278"/>
    </row>
    <row r="233" spans="1:19" x14ac:dyDescent="0.25">
      <c r="A233" s="278"/>
      <c r="B233" s="278"/>
      <c r="C233" s="281"/>
      <c r="D233" s="278"/>
      <c r="E233" s="278"/>
      <c r="R233" s="278"/>
      <c r="S233" s="278"/>
    </row>
    <row r="234" spans="1:19" x14ac:dyDescent="0.25">
      <c r="A234" s="278"/>
      <c r="B234" s="278"/>
      <c r="C234" s="281"/>
      <c r="D234" s="278"/>
      <c r="E234" s="278"/>
      <c r="R234" s="278"/>
      <c r="S234" s="278"/>
    </row>
    <row r="235" spans="1:19" x14ac:dyDescent="0.25">
      <c r="A235" s="278"/>
      <c r="B235" s="278"/>
      <c r="C235" s="281"/>
      <c r="D235" s="278"/>
      <c r="E235" s="278"/>
      <c r="R235" s="278"/>
      <c r="S235" s="278"/>
    </row>
    <row r="236" spans="1:19" x14ac:dyDescent="0.25">
      <c r="A236" s="278"/>
      <c r="B236" s="278"/>
      <c r="C236" s="281"/>
      <c r="D236" s="278"/>
      <c r="E236" s="278"/>
      <c r="R236" s="278"/>
      <c r="S236" s="278"/>
    </row>
    <row r="237" spans="1:19" x14ac:dyDescent="0.25">
      <c r="A237" s="278"/>
      <c r="B237" s="278"/>
      <c r="C237" s="281"/>
      <c r="D237" s="278"/>
      <c r="E237" s="278"/>
      <c r="R237" s="278"/>
      <c r="S237" s="278"/>
    </row>
    <row r="238" spans="1:19" x14ac:dyDescent="0.25">
      <c r="A238" s="278"/>
      <c r="B238" s="278"/>
      <c r="C238" s="281"/>
      <c r="D238" s="278"/>
      <c r="E238" s="278"/>
      <c r="R238" s="278"/>
      <c r="S238" s="278"/>
    </row>
    <row r="239" spans="1:19" x14ac:dyDescent="0.25">
      <c r="A239" s="278"/>
      <c r="B239" s="278"/>
      <c r="C239" s="281"/>
      <c r="D239" s="278"/>
      <c r="E239" s="278"/>
      <c r="R239" s="278"/>
      <c r="S239" s="278"/>
    </row>
    <row r="240" spans="1:19" x14ac:dyDescent="0.25">
      <c r="A240" s="278"/>
      <c r="B240" s="278"/>
      <c r="C240" s="281"/>
      <c r="D240" s="278"/>
      <c r="E240" s="278"/>
      <c r="R240" s="278"/>
      <c r="S240" s="278"/>
    </row>
    <row r="241" spans="1:19" x14ac:dyDescent="0.25">
      <c r="A241" s="278"/>
      <c r="B241" s="278"/>
      <c r="C241" s="281"/>
      <c r="D241" s="278"/>
      <c r="E241" s="278"/>
      <c r="R241" s="278"/>
      <c r="S241" s="278"/>
    </row>
    <row r="242" spans="1:19" x14ac:dyDescent="0.25">
      <c r="A242" s="278"/>
      <c r="B242" s="278"/>
      <c r="C242" s="281"/>
      <c r="D242" s="278"/>
      <c r="E242" s="278"/>
      <c r="R242" s="278"/>
      <c r="S242" s="278"/>
    </row>
    <row r="243" spans="1:19" x14ac:dyDescent="0.25">
      <c r="A243" s="278"/>
      <c r="B243" s="278"/>
      <c r="C243" s="281"/>
      <c r="D243" s="278"/>
      <c r="E243" s="278"/>
      <c r="R243" s="278"/>
      <c r="S243" s="278"/>
    </row>
    <row r="244" spans="1:19" x14ac:dyDescent="0.25">
      <c r="A244" s="278"/>
      <c r="B244" s="278"/>
      <c r="C244" s="281"/>
      <c r="D244" s="278"/>
      <c r="E244" s="278"/>
      <c r="R244" s="278"/>
      <c r="S244" s="278"/>
    </row>
    <row r="245" spans="1:19" x14ac:dyDescent="0.25">
      <c r="A245" s="278"/>
      <c r="B245" s="278"/>
      <c r="C245" s="281"/>
      <c r="D245" s="278"/>
      <c r="E245" s="278"/>
      <c r="R245" s="278"/>
      <c r="S245" s="278"/>
    </row>
    <row r="246" spans="1:19" x14ac:dyDescent="0.25">
      <c r="A246" s="278"/>
      <c r="B246" s="278"/>
      <c r="C246" s="281"/>
      <c r="D246" s="278"/>
      <c r="E246" s="278"/>
      <c r="R246" s="278"/>
      <c r="S246" s="278"/>
    </row>
    <row r="247" spans="1:19" x14ac:dyDescent="0.25">
      <c r="A247" s="278"/>
      <c r="B247" s="278"/>
      <c r="C247" s="281"/>
      <c r="D247" s="278"/>
      <c r="E247" s="278"/>
      <c r="R247" s="278"/>
      <c r="S247" s="278"/>
    </row>
    <row r="248" spans="1:19" x14ac:dyDescent="0.25">
      <c r="A248" s="278"/>
      <c r="B248" s="278"/>
      <c r="C248" s="281"/>
      <c r="D248" s="278"/>
      <c r="E248" s="278"/>
      <c r="R248" s="278"/>
      <c r="S248" s="278"/>
    </row>
    <row r="249" spans="1:19" x14ac:dyDescent="0.25">
      <c r="A249" s="278"/>
      <c r="B249" s="278"/>
      <c r="C249" s="281"/>
      <c r="D249" s="278"/>
      <c r="E249" s="278"/>
      <c r="R249" s="278"/>
      <c r="S249" s="278"/>
    </row>
    <row r="250" spans="1:19" x14ac:dyDescent="0.25">
      <c r="A250" s="278"/>
      <c r="B250" s="278"/>
      <c r="C250" s="281"/>
      <c r="D250" s="278"/>
      <c r="E250" s="278"/>
      <c r="R250" s="278"/>
      <c r="S250" s="278"/>
    </row>
    <row r="251" spans="1:19" x14ac:dyDescent="0.25">
      <c r="A251" s="278"/>
      <c r="B251" s="278"/>
      <c r="C251" s="281"/>
      <c r="D251" s="278"/>
      <c r="E251" s="278"/>
      <c r="R251" s="278"/>
      <c r="S251" s="278"/>
    </row>
    <row r="252" spans="1:19" x14ac:dyDescent="0.25">
      <c r="A252" s="278"/>
      <c r="B252" s="278"/>
      <c r="C252" s="281"/>
      <c r="D252" s="278"/>
      <c r="E252" s="278"/>
      <c r="R252" s="278"/>
      <c r="S252" s="278"/>
    </row>
    <row r="253" spans="1:19" x14ac:dyDescent="0.25">
      <c r="A253" s="278"/>
      <c r="B253" s="278"/>
      <c r="C253" s="281"/>
      <c r="D253" s="278"/>
      <c r="E253" s="278"/>
      <c r="R253" s="278"/>
      <c r="S253" s="278"/>
    </row>
    <row r="254" spans="1:19" x14ac:dyDescent="0.25">
      <c r="A254" s="278"/>
      <c r="B254" s="278"/>
      <c r="C254" s="281"/>
      <c r="D254" s="278"/>
      <c r="E254" s="278"/>
      <c r="R254" s="278"/>
      <c r="S254" s="278"/>
    </row>
    <row r="255" spans="1:19" x14ac:dyDescent="0.25">
      <c r="A255" s="278"/>
      <c r="B255" s="278"/>
      <c r="C255" s="281"/>
      <c r="D255" s="278"/>
      <c r="E255" s="278"/>
      <c r="R255" s="278"/>
      <c r="S255" s="278"/>
    </row>
    <row r="256" spans="1:19" x14ac:dyDescent="0.25">
      <c r="A256" s="278"/>
      <c r="B256" s="278"/>
      <c r="C256" s="281"/>
      <c r="D256" s="278"/>
      <c r="E256" s="278"/>
      <c r="R256" s="278"/>
      <c r="S256" s="278"/>
    </row>
    <row r="257" spans="1:19" x14ac:dyDescent="0.25">
      <c r="A257" s="278"/>
      <c r="B257" s="278"/>
      <c r="C257" s="281"/>
      <c r="D257" s="278"/>
      <c r="E257" s="278"/>
      <c r="R257" s="278"/>
      <c r="S257" s="278"/>
    </row>
    <row r="258" spans="1:19" x14ac:dyDescent="0.25">
      <c r="A258" s="278"/>
      <c r="B258" s="278"/>
      <c r="C258" s="281"/>
      <c r="D258" s="278"/>
      <c r="E258" s="278"/>
      <c r="R258" s="278"/>
      <c r="S258" s="278"/>
    </row>
    <row r="259" spans="1:19" x14ac:dyDescent="0.25">
      <c r="A259" s="278"/>
      <c r="B259" s="278"/>
      <c r="C259" s="281"/>
      <c r="D259" s="278"/>
      <c r="E259" s="278"/>
      <c r="R259" s="278"/>
      <c r="S259" s="278"/>
    </row>
    <row r="260" spans="1:19" x14ac:dyDescent="0.25">
      <c r="A260" s="278"/>
      <c r="B260" s="278"/>
      <c r="C260" s="281"/>
      <c r="D260" s="278"/>
      <c r="E260" s="278"/>
      <c r="R260" s="278"/>
      <c r="S260" s="278"/>
    </row>
    <row r="261" spans="1:19" x14ac:dyDescent="0.25">
      <c r="A261" s="278"/>
      <c r="B261" s="278"/>
      <c r="C261" s="281"/>
      <c r="D261" s="278"/>
      <c r="E261" s="278"/>
      <c r="R261" s="278"/>
      <c r="S261" s="278"/>
    </row>
    <row r="262" spans="1:19" x14ac:dyDescent="0.25">
      <c r="A262" s="278"/>
      <c r="B262" s="278"/>
      <c r="C262" s="281"/>
      <c r="D262" s="278"/>
      <c r="E262" s="278"/>
      <c r="R262" s="278"/>
      <c r="S262" s="278"/>
    </row>
    <row r="263" spans="1:19" x14ac:dyDescent="0.25">
      <c r="A263" s="278"/>
      <c r="B263" s="278"/>
      <c r="C263" s="281"/>
      <c r="D263" s="278"/>
      <c r="E263" s="278"/>
      <c r="R263" s="278"/>
      <c r="S263" s="278"/>
    </row>
    <row r="264" spans="1:19" x14ac:dyDescent="0.25">
      <c r="A264" s="278"/>
      <c r="B264" s="278"/>
      <c r="C264" s="281"/>
      <c r="D264" s="278"/>
      <c r="E264" s="278"/>
      <c r="R264" s="278"/>
      <c r="S264" s="278"/>
    </row>
    <row r="265" spans="1:19" x14ac:dyDescent="0.25">
      <c r="A265" s="278"/>
      <c r="B265" s="278"/>
      <c r="C265" s="281"/>
      <c r="D265" s="278"/>
      <c r="E265" s="278"/>
      <c r="R265" s="278"/>
      <c r="S265" s="278"/>
    </row>
    <row r="266" spans="1:19" x14ac:dyDescent="0.25">
      <c r="A266" s="278"/>
      <c r="B266" s="278"/>
      <c r="C266" s="281"/>
      <c r="D266" s="278"/>
      <c r="E266" s="278"/>
      <c r="R266" s="278"/>
      <c r="S266" s="278"/>
    </row>
    <row r="267" spans="1:19" x14ac:dyDescent="0.25">
      <c r="A267" s="278"/>
      <c r="B267" s="278"/>
      <c r="C267" s="281"/>
      <c r="D267" s="278"/>
      <c r="E267" s="278"/>
      <c r="R267" s="278"/>
      <c r="S267" s="278"/>
    </row>
    <row r="268" spans="1:19" x14ac:dyDescent="0.25">
      <c r="A268" s="278"/>
      <c r="B268" s="278"/>
      <c r="C268" s="281"/>
      <c r="D268" s="278"/>
      <c r="E268" s="278"/>
      <c r="R268" s="278"/>
      <c r="S268" s="278"/>
    </row>
    <row r="269" spans="1:19" x14ac:dyDescent="0.25">
      <c r="A269" s="278"/>
      <c r="B269" s="278"/>
      <c r="C269" s="281"/>
      <c r="D269" s="278"/>
      <c r="E269" s="278"/>
      <c r="R269" s="278"/>
      <c r="S269" s="278"/>
    </row>
    <row r="270" spans="1:19" x14ac:dyDescent="0.25">
      <c r="A270" s="278"/>
      <c r="B270" s="278"/>
      <c r="C270" s="281"/>
      <c r="D270" s="278"/>
      <c r="E270" s="278"/>
      <c r="R270" s="278"/>
      <c r="S270" s="278"/>
    </row>
    <row r="271" spans="1:19" x14ac:dyDescent="0.25">
      <c r="A271" s="278"/>
      <c r="B271" s="278"/>
      <c r="C271" s="281"/>
      <c r="D271" s="278"/>
      <c r="E271" s="278"/>
      <c r="R271" s="278"/>
      <c r="S271" s="278"/>
    </row>
    <row r="272" spans="1:19" x14ac:dyDescent="0.25">
      <c r="A272" s="278"/>
      <c r="B272" s="278"/>
      <c r="C272" s="281"/>
      <c r="D272" s="278"/>
      <c r="E272" s="278"/>
      <c r="R272" s="278"/>
      <c r="S272" s="278"/>
    </row>
    <row r="273" spans="1:19" x14ac:dyDescent="0.25">
      <c r="A273" s="278"/>
      <c r="B273" s="278"/>
      <c r="C273" s="281"/>
      <c r="D273" s="278"/>
      <c r="E273" s="278"/>
      <c r="R273" s="278"/>
      <c r="S273" s="278"/>
    </row>
    <row r="274" spans="1:19" x14ac:dyDescent="0.25">
      <c r="A274" s="278"/>
      <c r="B274" s="278"/>
      <c r="C274" s="281"/>
      <c r="D274" s="278"/>
      <c r="E274" s="278"/>
      <c r="R274" s="278"/>
      <c r="S274" s="278"/>
    </row>
    <row r="275" spans="1:19" x14ac:dyDescent="0.25">
      <c r="A275" s="278"/>
      <c r="B275" s="278"/>
      <c r="C275" s="281"/>
      <c r="D275" s="278"/>
      <c r="E275" s="278"/>
      <c r="R275" s="278"/>
      <c r="S275" s="278"/>
    </row>
    <row r="276" spans="1:19" x14ac:dyDescent="0.25">
      <c r="A276" s="278"/>
      <c r="B276" s="278"/>
      <c r="C276" s="281"/>
      <c r="D276" s="278"/>
      <c r="E276" s="278"/>
      <c r="R276" s="278"/>
      <c r="S276" s="278"/>
    </row>
    <row r="277" spans="1:19" x14ac:dyDescent="0.25">
      <c r="A277" s="278"/>
      <c r="B277" s="278"/>
      <c r="C277" s="281"/>
      <c r="D277" s="278"/>
      <c r="E277" s="278"/>
      <c r="R277" s="278"/>
      <c r="S277" s="278"/>
    </row>
    <row r="278" spans="1:19" x14ac:dyDescent="0.25">
      <c r="A278" s="278"/>
      <c r="B278" s="278"/>
      <c r="C278" s="281"/>
      <c r="D278" s="278"/>
      <c r="E278" s="278"/>
      <c r="R278" s="278"/>
      <c r="S278" s="278"/>
    </row>
    <row r="279" spans="1:19" x14ac:dyDescent="0.25">
      <c r="A279" s="278"/>
      <c r="B279" s="278"/>
      <c r="C279" s="281"/>
      <c r="D279" s="278"/>
      <c r="E279" s="278"/>
      <c r="R279" s="278"/>
      <c r="S279" s="278"/>
    </row>
    <row r="280" spans="1:19" x14ac:dyDescent="0.25">
      <c r="A280" s="278"/>
      <c r="B280" s="278"/>
      <c r="C280" s="281"/>
      <c r="D280" s="278"/>
      <c r="E280" s="278"/>
      <c r="R280" s="278"/>
      <c r="S280" s="278"/>
    </row>
    <row r="281" spans="1:19" x14ac:dyDescent="0.25">
      <c r="A281" s="278"/>
      <c r="B281" s="278"/>
      <c r="C281" s="281"/>
      <c r="D281" s="278"/>
      <c r="E281" s="278"/>
      <c r="R281" s="278"/>
      <c r="S281" s="278"/>
    </row>
    <row r="282" spans="1:19" x14ac:dyDescent="0.25">
      <c r="A282" s="278"/>
      <c r="B282" s="278"/>
      <c r="C282" s="281"/>
      <c r="D282" s="278"/>
      <c r="E282" s="278"/>
      <c r="R282" s="278"/>
      <c r="S282" s="278"/>
    </row>
    <row r="283" spans="1:19" x14ac:dyDescent="0.25">
      <c r="A283" s="278"/>
      <c r="B283" s="278"/>
      <c r="C283" s="281"/>
      <c r="D283" s="278"/>
      <c r="E283" s="278"/>
      <c r="R283" s="278"/>
      <c r="S283" s="278"/>
    </row>
    <row r="284" spans="1:19" x14ac:dyDescent="0.25">
      <c r="A284" s="278"/>
      <c r="B284" s="278"/>
      <c r="C284" s="281"/>
      <c r="D284" s="278"/>
      <c r="E284" s="278"/>
      <c r="R284" s="278"/>
      <c r="S284" s="278"/>
    </row>
    <row r="285" spans="1:19" x14ac:dyDescent="0.25">
      <c r="A285" s="278"/>
      <c r="B285" s="278"/>
      <c r="C285" s="281"/>
      <c r="D285" s="278"/>
      <c r="E285" s="278"/>
      <c r="R285" s="278"/>
      <c r="S285" s="278"/>
    </row>
    <row r="286" spans="1:19" x14ac:dyDescent="0.25">
      <c r="A286" s="278"/>
      <c r="B286" s="278"/>
      <c r="C286" s="281"/>
      <c r="D286" s="278"/>
      <c r="E286" s="278"/>
      <c r="R286" s="278"/>
      <c r="S286" s="278"/>
    </row>
    <row r="287" spans="1:19" x14ac:dyDescent="0.25">
      <c r="A287" s="278"/>
      <c r="B287" s="278"/>
      <c r="C287" s="281"/>
      <c r="D287" s="278"/>
      <c r="E287" s="278"/>
      <c r="R287" s="278"/>
      <c r="S287" s="278"/>
    </row>
    <row r="288" spans="1:19" x14ac:dyDescent="0.25">
      <c r="A288" s="278"/>
      <c r="B288" s="278"/>
      <c r="C288" s="281"/>
      <c r="D288" s="278"/>
      <c r="E288" s="278"/>
      <c r="R288" s="278"/>
      <c r="S288" s="278"/>
    </row>
    <row r="289" spans="1:19" x14ac:dyDescent="0.25">
      <c r="A289" s="278"/>
      <c r="B289" s="278"/>
      <c r="C289" s="281"/>
      <c r="D289" s="278"/>
      <c r="E289" s="278"/>
      <c r="R289" s="278"/>
      <c r="S289" s="278"/>
    </row>
    <row r="290" spans="1:19" x14ac:dyDescent="0.25">
      <c r="A290" s="278"/>
      <c r="B290" s="278"/>
      <c r="C290" s="281"/>
      <c r="D290" s="278"/>
      <c r="E290" s="278"/>
      <c r="R290" s="278"/>
      <c r="S290" s="278"/>
    </row>
    <row r="291" spans="1:19" x14ac:dyDescent="0.25">
      <c r="A291" s="278"/>
      <c r="B291" s="278"/>
      <c r="C291" s="281"/>
      <c r="D291" s="278"/>
      <c r="E291" s="278"/>
      <c r="R291" s="278"/>
      <c r="S291" s="278"/>
    </row>
    <row r="292" spans="1:19" x14ac:dyDescent="0.25">
      <c r="A292" s="278"/>
      <c r="B292" s="278"/>
      <c r="C292" s="281"/>
      <c r="D292" s="278"/>
      <c r="E292" s="278"/>
      <c r="R292" s="278"/>
      <c r="S292" s="278"/>
    </row>
    <row r="293" spans="1:19" x14ac:dyDescent="0.25">
      <c r="A293" s="278"/>
      <c r="B293" s="278"/>
      <c r="C293" s="281"/>
      <c r="D293" s="278"/>
      <c r="E293" s="278"/>
      <c r="R293" s="278"/>
      <c r="S293" s="278"/>
    </row>
    <row r="294" spans="1:19" x14ac:dyDescent="0.25">
      <c r="A294" s="278"/>
      <c r="B294" s="278"/>
      <c r="C294" s="281"/>
      <c r="D294" s="278"/>
      <c r="E294" s="278"/>
      <c r="R294" s="278"/>
      <c r="S294" s="278"/>
    </row>
    <row r="295" spans="1:19" x14ac:dyDescent="0.25">
      <c r="A295" s="278"/>
      <c r="B295" s="278"/>
      <c r="C295" s="281"/>
      <c r="D295" s="278"/>
      <c r="E295" s="278"/>
      <c r="R295" s="278"/>
      <c r="S295" s="278"/>
    </row>
    <row r="296" spans="1:19" x14ac:dyDescent="0.25">
      <c r="A296" s="278"/>
      <c r="B296" s="278"/>
      <c r="C296" s="281"/>
      <c r="D296" s="278"/>
      <c r="E296" s="278"/>
      <c r="R296" s="278"/>
      <c r="S296" s="278"/>
    </row>
    <row r="297" spans="1:19" x14ac:dyDescent="0.25">
      <c r="A297" s="278"/>
      <c r="B297" s="278"/>
      <c r="C297" s="281"/>
      <c r="D297" s="278"/>
      <c r="E297" s="278"/>
      <c r="R297" s="278"/>
      <c r="S297" s="278"/>
    </row>
    <row r="298" spans="1:19" x14ac:dyDescent="0.25">
      <c r="A298" s="278"/>
      <c r="B298" s="278"/>
      <c r="C298" s="281"/>
      <c r="D298" s="278"/>
      <c r="E298" s="278"/>
      <c r="R298" s="278"/>
      <c r="S298" s="278"/>
    </row>
    <row r="299" spans="1:19" x14ac:dyDescent="0.25">
      <c r="A299" s="278"/>
      <c r="B299" s="278"/>
      <c r="C299" s="281"/>
      <c r="D299" s="278"/>
      <c r="E299" s="278"/>
      <c r="R299" s="278"/>
      <c r="S299" s="278"/>
    </row>
    <row r="300" spans="1:19" x14ac:dyDescent="0.25">
      <c r="A300" s="278"/>
      <c r="B300" s="278"/>
      <c r="C300" s="281"/>
      <c r="D300" s="278"/>
      <c r="E300" s="278"/>
      <c r="R300" s="278"/>
      <c r="S300" s="278"/>
    </row>
    <row r="301" spans="1:19" x14ac:dyDescent="0.25">
      <c r="A301" s="278"/>
      <c r="B301" s="278"/>
      <c r="C301" s="281"/>
      <c r="D301" s="278"/>
      <c r="E301" s="278"/>
      <c r="R301" s="278"/>
      <c r="S301" s="278"/>
    </row>
    <row r="302" spans="1:19" x14ac:dyDescent="0.25">
      <c r="A302" s="278"/>
      <c r="B302" s="278"/>
      <c r="C302" s="281"/>
      <c r="D302" s="278"/>
      <c r="E302" s="278"/>
      <c r="R302" s="278"/>
      <c r="S302" s="278"/>
    </row>
    <row r="303" spans="1:19" x14ac:dyDescent="0.25">
      <c r="A303" s="278"/>
      <c r="B303" s="278"/>
      <c r="C303" s="281"/>
      <c r="D303" s="278"/>
      <c r="E303" s="278"/>
      <c r="R303" s="278"/>
      <c r="S303" s="278"/>
    </row>
    <row r="304" spans="1:19" x14ac:dyDescent="0.25">
      <c r="A304" s="278"/>
      <c r="B304" s="278"/>
      <c r="C304" s="281"/>
      <c r="D304" s="278"/>
      <c r="E304" s="278"/>
      <c r="R304" s="278"/>
      <c r="S304" s="278"/>
    </row>
    <row r="305" spans="1:19" x14ac:dyDescent="0.25">
      <c r="A305" s="278"/>
      <c r="B305" s="278"/>
      <c r="C305" s="281"/>
      <c r="D305" s="278"/>
      <c r="E305" s="278"/>
      <c r="R305" s="278"/>
      <c r="S305" s="278"/>
    </row>
    <row r="306" spans="1:19" x14ac:dyDescent="0.25">
      <c r="A306" s="278"/>
      <c r="B306" s="278"/>
      <c r="C306" s="281"/>
      <c r="D306" s="278"/>
      <c r="E306" s="278"/>
      <c r="R306" s="278"/>
      <c r="S306" s="278"/>
    </row>
    <row r="307" spans="1:19" x14ac:dyDescent="0.25">
      <c r="A307" s="278"/>
      <c r="B307" s="278"/>
      <c r="C307" s="281"/>
      <c r="D307" s="278"/>
      <c r="E307" s="278"/>
      <c r="R307" s="278"/>
      <c r="S307" s="278"/>
    </row>
    <row r="308" spans="1:19" x14ac:dyDescent="0.25">
      <c r="A308" s="278"/>
      <c r="B308" s="278"/>
      <c r="C308" s="281"/>
      <c r="D308" s="278"/>
      <c r="E308" s="278"/>
      <c r="R308" s="278"/>
      <c r="S308" s="278"/>
    </row>
    <row r="309" spans="1:19" x14ac:dyDescent="0.25">
      <c r="A309" s="278"/>
      <c r="B309" s="278"/>
      <c r="C309" s="281"/>
      <c r="D309" s="278"/>
      <c r="E309" s="278"/>
      <c r="R309" s="278"/>
      <c r="S309" s="278"/>
    </row>
    <row r="310" spans="1:19" x14ac:dyDescent="0.25">
      <c r="A310" s="278"/>
      <c r="B310" s="278"/>
      <c r="C310" s="281"/>
      <c r="D310" s="278"/>
      <c r="E310" s="278"/>
      <c r="R310" s="278"/>
      <c r="S310" s="278"/>
    </row>
    <row r="311" spans="1:19" x14ac:dyDescent="0.25">
      <c r="A311" s="278"/>
      <c r="B311" s="278"/>
      <c r="C311" s="281"/>
      <c r="D311" s="278"/>
      <c r="E311" s="278"/>
      <c r="R311" s="278"/>
      <c r="S311" s="278"/>
    </row>
    <row r="312" spans="1:19" x14ac:dyDescent="0.25">
      <c r="A312" s="278"/>
      <c r="B312" s="278"/>
      <c r="C312" s="281"/>
      <c r="D312" s="278"/>
      <c r="E312" s="278"/>
      <c r="R312" s="278"/>
      <c r="S312" s="278"/>
    </row>
    <row r="313" spans="1:19" x14ac:dyDescent="0.25">
      <c r="A313" s="278"/>
      <c r="B313" s="278"/>
      <c r="C313" s="281"/>
      <c r="D313" s="278"/>
      <c r="E313" s="278"/>
      <c r="R313" s="278"/>
      <c r="S313" s="278"/>
    </row>
    <row r="314" spans="1:19" x14ac:dyDescent="0.25">
      <c r="A314" s="278"/>
      <c r="B314" s="278"/>
      <c r="C314" s="281"/>
      <c r="D314" s="278"/>
      <c r="E314" s="278"/>
      <c r="R314" s="278"/>
      <c r="S314" s="278"/>
    </row>
    <row r="315" spans="1:19" x14ac:dyDescent="0.25">
      <c r="A315" s="278"/>
      <c r="B315" s="278"/>
      <c r="C315" s="281"/>
      <c r="D315" s="278"/>
      <c r="E315" s="278"/>
      <c r="R315" s="278"/>
      <c r="S315" s="278"/>
    </row>
    <row r="316" spans="1:19" x14ac:dyDescent="0.25">
      <c r="A316" s="278"/>
      <c r="B316" s="278"/>
      <c r="C316" s="281"/>
      <c r="D316" s="278"/>
      <c r="E316" s="278"/>
      <c r="R316" s="278"/>
      <c r="S316" s="278"/>
    </row>
    <row r="317" spans="1:19" x14ac:dyDescent="0.25">
      <c r="A317" s="278"/>
      <c r="B317" s="278"/>
      <c r="C317" s="281"/>
      <c r="D317" s="278"/>
      <c r="E317" s="278"/>
      <c r="R317" s="278"/>
      <c r="S317" s="278"/>
    </row>
    <row r="318" spans="1:19" x14ac:dyDescent="0.25">
      <c r="A318" s="278"/>
      <c r="B318" s="278"/>
      <c r="C318" s="281"/>
      <c r="D318" s="278"/>
      <c r="E318" s="278"/>
      <c r="R318" s="278"/>
      <c r="S318" s="278"/>
    </row>
    <row r="319" spans="1:19" x14ac:dyDescent="0.25">
      <c r="A319" s="278"/>
      <c r="B319" s="278"/>
      <c r="C319" s="281"/>
      <c r="D319" s="278"/>
      <c r="E319" s="278"/>
      <c r="R319" s="278"/>
      <c r="S319" s="278"/>
    </row>
    <row r="320" spans="1:19" x14ac:dyDescent="0.25">
      <c r="A320" s="278"/>
      <c r="B320" s="278"/>
      <c r="C320" s="281"/>
      <c r="D320" s="278"/>
      <c r="E320" s="278"/>
      <c r="R320" s="278"/>
      <c r="S320" s="278"/>
    </row>
    <row r="321" spans="1:19" x14ac:dyDescent="0.25">
      <c r="A321" s="278"/>
      <c r="B321" s="278"/>
      <c r="C321" s="281"/>
      <c r="D321" s="278"/>
      <c r="E321" s="278"/>
      <c r="R321" s="278"/>
      <c r="S321" s="278"/>
    </row>
    <row r="322" spans="1:19" x14ac:dyDescent="0.25">
      <c r="A322" s="278"/>
      <c r="B322" s="278"/>
      <c r="C322" s="281"/>
      <c r="D322" s="278"/>
      <c r="E322" s="278"/>
      <c r="R322" s="278"/>
      <c r="S322" s="278"/>
    </row>
    <row r="323" spans="1:19" x14ac:dyDescent="0.25">
      <c r="A323" s="278"/>
      <c r="B323" s="278"/>
      <c r="C323" s="281"/>
      <c r="D323" s="278"/>
      <c r="E323" s="278"/>
      <c r="R323" s="278"/>
      <c r="S323" s="278"/>
    </row>
    <row r="324" spans="1:19" x14ac:dyDescent="0.25">
      <c r="A324" s="278"/>
      <c r="B324" s="278"/>
      <c r="C324" s="281"/>
      <c r="D324" s="278"/>
      <c r="E324" s="278"/>
      <c r="R324" s="278"/>
      <c r="S324" s="278"/>
    </row>
    <row r="325" spans="1:19" x14ac:dyDescent="0.25">
      <c r="A325" s="278"/>
      <c r="B325" s="278"/>
      <c r="C325" s="281"/>
      <c r="D325" s="278"/>
      <c r="E325" s="278"/>
      <c r="R325" s="278"/>
      <c r="S325" s="278"/>
    </row>
    <row r="326" spans="1:19" x14ac:dyDescent="0.25">
      <c r="A326" s="278"/>
      <c r="B326" s="278"/>
      <c r="C326" s="281"/>
      <c r="D326" s="278"/>
      <c r="E326" s="278"/>
      <c r="R326" s="278"/>
      <c r="S326" s="278"/>
    </row>
    <row r="327" spans="1:19" x14ac:dyDescent="0.25">
      <c r="A327" s="278"/>
      <c r="B327" s="278"/>
      <c r="C327" s="281"/>
      <c r="D327" s="278"/>
      <c r="E327" s="278"/>
      <c r="R327" s="278"/>
      <c r="S327" s="278"/>
    </row>
    <row r="328" spans="1:19" x14ac:dyDescent="0.25">
      <c r="A328" s="278"/>
      <c r="B328" s="278"/>
      <c r="C328" s="281"/>
      <c r="D328" s="278"/>
      <c r="E328" s="278"/>
      <c r="R328" s="278"/>
      <c r="S328" s="278"/>
    </row>
    <row r="329" spans="1:19" x14ac:dyDescent="0.25">
      <c r="A329" s="278"/>
      <c r="B329" s="278"/>
      <c r="C329" s="281"/>
      <c r="D329" s="278"/>
      <c r="E329" s="278"/>
      <c r="R329" s="278"/>
      <c r="S329" s="278"/>
    </row>
    <row r="330" spans="1:19" x14ac:dyDescent="0.25">
      <c r="A330" s="278"/>
      <c r="B330" s="278"/>
      <c r="C330" s="281"/>
      <c r="D330" s="278"/>
      <c r="E330" s="278"/>
      <c r="R330" s="278"/>
      <c r="S330" s="278"/>
    </row>
    <row r="331" spans="1:19" x14ac:dyDescent="0.25">
      <c r="A331" s="278"/>
      <c r="B331" s="278"/>
      <c r="C331" s="281"/>
      <c r="D331" s="278"/>
      <c r="E331" s="278"/>
      <c r="R331" s="278"/>
      <c r="S331" s="278"/>
    </row>
    <row r="332" spans="1:19" x14ac:dyDescent="0.25">
      <c r="A332" s="278"/>
      <c r="B332" s="278"/>
      <c r="C332" s="281"/>
      <c r="D332" s="278"/>
      <c r="E332" s="278"/>
      <c r="R332" s="278"/>
      <c r="S332" s="278"/>
    </row>
    <row r="333" spans="1:19" x14ac:dyDescent="0.25">
      <c r="A333" s="278"/>
      <c r="B333" s="278"/>
      <c r="C333" s="281"/>
      <c r="D333" s="278"/>
      <c r="E333" s="278"/>
      <c r="R333" s="278"/>
      <c r="S333" s="278"/>
    </row>
    <row r="334" spans="1:19" x14ac:dyDescent="0.25">
      <c r="A334" s="278"/>
      <c r="B334" s="278"/>
      <c r="C334" s="281"/>
      <c r="D334" s="278"/>
      <c r="E334" s="278"/>
      <c r="R334" s="278"/>
      <c r="S334" s="278"/>
    </row>
    <row r="335" spans="1:19" x14ac:dyDescent="0.25">
      <c r="A335" s="278"/>
      <c r="B335" s="278"/>
      <c r="C335" s="281"/>
      <c r="D335" s="278"/>
      <c r="E335" s="278"/>
      <c r="R335" s="278"/>
      <c r="S335" s="278"/>
    </row>
    <row r="336" spans="1:19" x14ac:dyDescent="0.25">
      <c r="A336" s="278"/>
      <c r="B336" s="278"/>
      <c r="C336" s="281"/>
      <c r="D336" s="278"/>
      <c r="E336" s="278"/>
      <c r="R336" s="278"/>
      <c r="S336" s="278"/>
    </row>
    <row r="337" spans="1:19" x14ac:dyDescent="0.25">
      <c r="A337" s="278"/>
      <c r="B337" s="278"/>
      <c r="C337" s="281"/>
      <c r="D337" s="278"/>
      <c r="E337" s="278"/>
      <c r="R337" s="278"/>
      <c r="S337" s="278"/>
    </row>
    <row r="338" spans="1:19" x14ac:dyDescent="0.25">
      <c r="A338" s="278"/>
      <c r="B338" s="278"/>
      <c r="C338" s="281"/>
      <c r="D338" s="278"/>
      <c r="E338" s="278"/>
      <c r="R338" s="278"/>
      <c r="S338" s="278"/>
    </row>
    <row r="339" spans="1:19" x14ac:dyDescent="0.25">
      <c r="A339" s="278"/>
      <c r="B339" s="278"/>
      <c r="C339" s="281"/>
      <c r="D339" s="278"/>
      <c r="E339" s="278"/>
      <c r="R339" s="278"/>
      <c r="S339" s="278"/>
    </row>
    <row r="340" spans="1:19" x14ac:dyDescent="0.25">
      <c r="A340" s="278"/>
      <c r="B340" s="278"/>
      <c r="C340" s="281"/>
      <c r="D340" s="278"/>
      <c r="E340" s="278"/>
      <c r="R340" s="278"/>
      <c r="S340" s="278"/>
    </row>
    <row r="341" spans="1:19" x14ac:dyDescent="0.25">
      <c r="A341" s="278"/>
      <c r="B341" s="278"/>
      <c r="C341" s="281"/>
      <c r="D341" s="278"/>
      <c r="E341" s="278"/>
      <c r="R341" s="278"/>
      <c r="S341" s="278"/>
    </row>
    <row r="342" spans="1:19" x14ac:dyDescent="0.25">
      <c r="A342" s="278"/>
      <c r="B342" s="278"/>
      <c r="C342" s="281"/>
      <c r="D342" s="278"/>
      <c r="E342" s="278"/>
      <c r="R342" s="278"/>
      <c r="S342" s="278"/>
    </row>
    <row r="343" spans="1:19" x14ac:dyDescent="0.25">
      <c r="A343" s="278"/>
      <c r="B343" s="278"/>
      <c r="C343" s="281"/>
      <c r="D343" s="278"/>
      <c r="E343" s="278"/>
      <c r="R343" s="278"/>
      <c r="S343" s="278"/>
    </row>
    <row r="344" spans="1:19" x14ac:dyDescent="0.25">
      <c r="A344" s="278"/>
      <c r="B344" s="278"/>
      <c r="C344" s="281"/>
      <c r="D344" s="278"/>
      <c r="E344" s="278"/>
      <c r="R344" s="278"/>
      <c r="S344" s="278"/>
    </row>
    <row r="345" spans="1:19" x14ac:dyDescent="0.25">
      <c r="A345" s="278"/>
      <c r="B345" s="278"/>
      <c r="C345" s="281"/>
      <c r="D345" s="278"/>
      <c r="E345" s="278"/>
      <c r="R345" s="278"/>
      <c r="S345" s="278"/>
    </row>
    <row r="346" spans="1:19" x14ac:dyDescent="0.25">
      <c r="A346" s="278"/>
      <c r="B346" s="278"/>
      <c r="C346" s="281"/>
      <c r="D346" s="278"/>
      <c r="E346" s="278"/>
      <c r="R346" s="278"/>
      <c r="S346" s="278"/>
    </row>
    <row r="347" spans="1:19" x14ac:dyDescent="0.25">
      <c r="A347" s="278"/>
      <c r="B347" s="278"/>
      <c r="C347" s="281"/>
      <c r="D347" s="278"/>
      <c r="E347" s="278"/>
      <c r="R347" s="278"/>
      <c r="S347" s="278"/>
    </row>
    <row r="348" spans="1:19" x14ac:dyDescent="0.25">
      <c r="A348" s="278"/>
      <c r="B348" s="278"/>
      <c r="C348" s="281"/>
      <c r="D348" s="278"/>
      <c r="E348" s="278"/>
      <c r="R348" s="278"/>
      <c r="S348" s="278"/>
    </row>
    <row r="349" spans="1:19" x14ac:dyDescent="0.25">
      <c r="A349" s="278"/>
      <c r="B349" s="278"/>
      <c r="C349" s="281"/>
      <c r="D349" s="278"/>
      <c r="E349" s="278"/>
      <c r="R349" s="278"/>
      <c r="S349" s="278"/>
    </row>
    <row r="350" spans="1:19" x14ac:dyDescent="0.25">
      <c r="A350" s="278"/>
      <c r="B350" s="278"/>
      <c r="C350" s="281"/>
      <c r="D350" s="278"/>
      <c r="E350" s="278"/>
      <c r="R350" s="278"/>
      <c r="S350" s="278"/>
    </row>
    <row r="351" spans="1:19" x14ac:dyDescent="0.25">
      <c r="A351" s="278"/>
      <c r="B351" s="278"/>
      <c r="C351" s="281"/>
      <c r="D351" s="278"/>
      <c r="E351" s="278"/>
      <c r="R351" s="278"/>
      <c r="S351" s="278"/>
    </row>
    <row r="352" spans="1:19" x14ac:dyDescent="0.25">
      <c r="A352" s="278"/>
      <c r="B352" s="278"/>
      <c r="C352" s="281"/>
      <c r="D352" s="278"/>
      <c r="E352" s="278"/>
      <c r="R352" s="278"/>
      <c r="S352" s="278"/>
    </row>
    <row r="353" spans="1:19" x14ac:dyDescent="0.25">
      <c r="A353" s="278"/>
      <c r="B353" s="278"/>
      <c r="C353" s="281"/>
      <c r="D353" s="278"/>
      <c r="E353" s="278"/>
      <c r="R353" s="278"/>
      <c r="S353" s="278"/>
    </row>
    <row r="354" spans="1:19" x14ac:dyDescent="0.25">
      <c r="A354" s="278"/>
      <c r="B354" s="278"/>
      <c r="C354" s="281"/>
      <c r="D354" s="278"/>
      <c r="E354" s="278"/>
      <c r="R354" s="278"/>
      <c r="S354" s="278"/>
    </row>
    <row r="355" spans="1:19" x14ac:dyDescent="0.25">
      <c r="A355" s="278"/>
      <c r="B355" s="278"/>
      <c r="C355" s="281"/>
      <c r="D355" s="278"/>
      <c r="E355" s="278"/>
      <c r="R355" s="278"/>
      <c r="S355" s="278"/>
    </row>
    <row r="356" spans="1:19" x14ac:dyDescent="0.25">
      <c r="A356" s="278"/>
      <c r="B356" s="278"/>
      <c r="C356" s="281"/>
      <c r="D356" s="278"/>
      <c r="E356" s="278"/>
      <c r="R356" s="278"/>
      <c r="S356" s="278"/>
    </row>
    <row r="357" spans="1:19" x14ac:dyDescent="0.25">
      <c r="A357" s="278"/>
      <c r="B357" s="278"/>
      <c r="C357" s="281"/>
      <c r="D357" s="278"/>
      <c r="E357" s="278"/>
      <c r="R357" s="278"/>
      <c r="S357" s="278"/>
    </row>
    <row r="358" spans="1:19" x14ac:dyDescent="0.25">
      <c r="A358" s="278"/>
      <c r="B358" s="278"/>
      <c r="C358" s="281"/>
      <c r="D358" s="278"/>
      <c r="E358" s="278"/>
      <c r="R358" s="278"/>
      <c r="S358" s="278"/>
    </row>
    <row r="359" spans="1:19" x14ac:dyDescent="0.25">
      <c r="A359" s="278"/>
      <c r="B359" s="278"/>
      <c r="C359" s="281"/>
      <c r="D359" s="278"/>
      <c r="E359" s="278"/>
      <c r="R359" s="278"/>
      <c r="S359" s="278"/>
    </row>
    <row r="360" spans="1:19" x14ac:dyDescent="0.25">
      <c r="A360" s="278"/>
      <c r="B360" s="278"/>
      <c r="C360" s="281"/>
      <c r="D360" s="278"/>
      <c r="E360" s="278"/>
      <c r="R360" s="278"/>
      <c r="S360" s="278"/>
    </row>
    <row r="361" spans="1:19" x14ac:dyDescent="0.25">
      <c r="A361" s="278"/>
      <c r="B361" s="278"/>
      <c r="C361" s="281"/>
      <c r="D361" s="278"/>
      <c r="E361" s="278"/>
      <c r="R361" s="278"/>
      <c r="S361" s="278"/>
    </row>
    <row r="362" spans="1:19" x14ac:dyDescent="0.25">
      <c r="A362" s="278"/>
      <c r="B362" s="278"/>
      <c r="C362" s="281"/>
      <c r="D362" s="278"/>
      <c r="E362" s="278"/>
      <c r="R362" s="278"/>
      <c r="S362" s="278"/>
    </row>
    <row r="363" spans="1:19" x14ac:dyDescent="0.25">
      <c r="A363" s="278"/>
      <c r="B363" s="278"/>
      <c r="C363" s="281"/>
      <c r="D363" s="278"/>
      <c r="E363" s="278"/>
      <c r="R363" s="278"/>
      <c r="S363" s="278"/>
    </row>
    <row r="364" spans="1:19" x14ac:dyDescent="0.25">
      <c r="A364" s="278"/>
      <c r="B364" s="278"/>
      <c r="C364" s="281"/>
      <c r="D364" s="278"/>
      <c r="E364" s="278"/>
      <c r="R364" s="278"/>
      <c r="S364" s="278"/>
    </row>
    <row r="365" spans="1:19" x14ac:dyDescent="0.25">
      <c r="A365" s="278"/>
      <c r="B365" s="278"/>
      <c r="C365" s="281"/>
      <c r="D365" s="278"/>
      <c r="E365" s="278"/>
      <c r="R365" s="278"/>
      <c r="S365" s="278"/>
    </row>
    <row r="366" spans="1:19" x14ac:dyDescent="0.25">
      <c r="A366" s="278"/>
      <c r="B366" s="278"/>
      <c r="C366" s="281"/>
      <c r="D366" s="278"/>
      <c r="E366" s="278"/>
      <c r="R366" s="278"/>
      <c r="S366" s="278"/>
    </row>
    <row r="367" spans="1:19" x14ac:dyDescent="0.25">
      <c r="A367" s="278"/>
      <c r="B367" s="278"/>
      <c r="C367" s="281"/>
      <c r="D367" s="278"/>
      <c r="E367" s="278"/>
      <c r="R367" s="278"/>
      <c r="S367" s="278"/>
    </row>
    <row r="368" spans="1:19" x14ac:dyDescent="0.25">
      <c r="A368" s="278"/>
      <c r="B368" s="278"/>
      <c r="C368" s="281"/>
      <c r="D368" s="278"/>
      <c r="E368" s="278"/>
      <c r="R368" s="278"/>
      <c r="S368" s="278"/>
    </row>
    <row r="369" spans="1:19" x14ac:dyDescent="0.25">
      <c r="A369" s="278"/>
      <c r="B369" s="278"/>
      <c r="C369" s="281"/>
      <c r="D369" s="278"/>
      <c r="E369" s="278"/>
      <c r="R369" s="278"/>
      <c r="S369" s="278"/>
    </row>
    <row r="370" spans="1:19" x14ac:dyDescent="0.25">
      <c r="A370" s="278"/>
      <c r="B370" s="278"/>
      <c r="C370" s="281"/>
      <c r="D370" s="278"/>
      <c r="E370" s="278"/>
      <c r="R370" s="278"/>
      <c r="S370" s="278"/>
    </row>
    <row r="371" spans="1:19" x14ac:dyDescent="0.25">
      <c r="A371" s="278"/>
      <c r="B371" s="278"/>
      <c r="C371" s="281"/>
      <c r="D371" s="278"/>
      <c r="E371" s="278"/>
      <c r="R371" s="278"/>
      <c r="S371" s="278"/>
    </row>
    <row r="372" spans="1:19" x14ac:dyDescent="0.25">
      <c r="A372" s="278"/>
      <c r="B372" s="278"/>
      <c r="C372" s="281"/>
      <c r="D372" s="278"/>
      <c r="E372" s="278"/>
      <c r="R372" s="278"/>
      <c r="S372" s="278"/>
    </row>
    <row r="373" spans="1:19" x14ac:dyDescent="0.25">
      <c r="A373" s="278"/>
      <c r="B373" s="278"/>
      <c r="C373" s="281"/>
      <c r="D373" s="278"/>
      <c r="E373" s="278"/>
      <c r="R373" s="278"/>
      <c r="S373" s="278"/>
    </row>
    <row r="374" spans="1:19" x14ac:dyDescent="0.25">
      <c r="A374" s="278"/>
      <c r="B374" s="278"/>
      <c r="C374" s="281"/>
      <c r="D374" s="278"/>
      <c r="E374" s="278"/>
      <c r="R374" s="278"/>
      <c r="S374" s="278"/>
    </row>
    <row r="375" spans="1:19" x14ac:dyDescent="0.25">
      <c r="A375" s="278"/>
      <c r="B375" s="278"/>
      <c r="C375" s="281"/>
      <c r="D375" s="278"/>
      <c r="E375" s="278"/>
      <c r="R375" s="278"/>
      <c r="S375" s="278"/>
    </row>
    <row r="376" spans="1:19" x14ac:dyDescent="0.25">
      <c r="A376" s="278"/>
      <c r="B376" s="278"/>
      <c r="C376" s="281"/>
      <c r="D376" s="278"/>
      <c r="E376" s="278"/>
      <c r="R376" s="278"/>
      <c r="S376" s="278"/>
    </row>
    <row r="377" spans="1:19" x14ac:dyDescent="0.25">
      <c r="A377" s="278"/>
      <c r="B377" s="278"/>
      <c r="C377" s="281"/>
      <c r="D377" s="278"/>
      <c r="E377" s="278"/>
      <c r="R377" s="278"/>
      <c r="S377" s="278"/>
    </row>
    <row r="378" spans="1:19" x14ac:dyDescent="0.25">
      <c r="A378" s="278"/>
      <c r="B378" s="278"/>
      <c r="C378" s="281"/>
      <c r="D378" s="278"/>
      <c r="E378" s="278"/>
      <c r="R378" s="278"/>
      <c r="S378" s="278"/>
    </row>
    <row r="379" spans="1:19" x14ac:dyDescent="0.25">
      <c r="A379" s="278"/>
      <c r="B379" s="278"/>
      <c r="C379" s="281"/>
      <c r="D379" s="278"/>
      <c r="E379" s="278"/>
      <c r="R379" s="278"/>
      <c r="S379" s="278"/>
    </row>
    <row r="380" spans="1:19" x14ac:dyDescent="0.25">
      <c r="A380" s="278"/>
      <c r="B380" s="278"/>
      <c r="C380" s="281"/>
      <c r="D380" s="278"/>
      <c r="E380" s="278"/>
      <c r="R380" s="278"/>
      <c r="S380" s="278"/>
    </row>
    <row r="381" spans="1:19" x14ac:dyDescent="0.25">
      <c r="A381" s="278"/>
      <c r="B381" s="278"/>
      <c r="C381" s="281"/>
      <c r="D381" s="278"/>
      <c r="E381" s="278"/>
      <c r="R381" s="278"/>
      <c r="S381" s="278"/>
    </row>
    <row r="382" spans="1:19" x14ac:dyDescent="0.25">
      <c r="A382" s="278"/>
      <c r="B382" s="278"/>
      <c r="C382" s="281"/>
      <c r="D382" s="278"/>
      <c r="E382" s="278"/>
      <c r="R382" s="278"/>
      <c r="S382" s="278"/>
    </row>
    <row r="383" spans="1:19" x14ac:dyDescent="0.25">
      <c r="A383" s="278"/>
      <c r="B383" s="278"/>
      <c r="C383" s="281"/>
      <c r="D383" s="278"/>
      <c r="E383" s="278"/>
      <c r="R383" s="278"/>
      <c r="S383" s="278"/>
    </row>
    <row r="384" spans="1:19" x14ac:dyDescent="0.25">
      <c r="A384" s="278"/>
      <c r="B384" s="278"/>
      <c r="C384" s="281"/>
      <c r="D384" s="278"/>
      <c r="E384" s="278"/>
      <c r="R384" s="278"/>
      <c r="S384" s="278"/>
    </row>
    <row r="385" spans="1:19" x14ac:dyDescent="0.25">
      <c r="A385" s="278"/>
      <c r="B385" s="278"/>
      <c r="C385" s="281"/>
      <c r="D385" s="278"/>
      <c r="E385" s="278"/>
      <c r="R385" s="278"/>
      <c r="S385" s="278"/>
    </row>
    <row r="386" spans="1:19" x14ac:dyDescent="0.25">
      <c r="A386" s="278"/>
      <c r="B386" s="278"/>
      <c r="C386" s="281"/>
      <c r="D386" s="278"/>
      <c r="E386" s="278"/>
      <c r="R386" s="278"/>
      <c r="S386" s="278"/>
    </row>
    <row r="387" spans="1:19" x14ac:dyDescent="0.25">
      <c r="A387" s="278"/>
      <c r="B387" s="278"/>
      <c r="C387" s="281"/>
      <c r="D387" s="278"/>
      <c r="E387" s="278"/>
      <c r="R387" s="278"/>
      <c r="S387" s="278"/>
    </row>
    <row r="388" spans="1:19" x14ac:dyDescent="0.25">
      <c r="A388" s="278"/>
      <c r="B388" s="278"/>
      <c r="C388" s="281"/>
      <c r="D388" s="278"/>
      <c r="E388" s="278"/>
      <c r="R388" s="278"/>
      <c r="S388" s="278"/>
    </row>
    <row r="389" spans="1:19" x14ac:dyDescent="0.25">
      <c r="A389" s="278"/>
      <c r="B389" s="278"/>
      <c r="C389" s="281"/>
      <c r="D389" s="278"/>
      <c r="E389" s="278"/>
      <c r="R389" s="278"/>
      <c r="S389" s="278"/>
    </row>
    <row r="390" spans="1:19" x14ac:dyDescent="0.25">
      <c r="A390" s="278"/>
      <c r="B390" s="278"/>
      <c r="C390" s="281"/>
      <c r="D390" s="278"/>
      <c r="E390" s="278"/>
      <c r="R390" s="278"/>
      <c r="S390" s="278"/>
    </row>
    <row r="391" spans="1:19" x14ac:dyDescent="0.25">
      <c r="A391" s="278"/>
      <c r="B391" s="278"/>
      <c r="C391" s="281"/>
      <c r="D391" s="278"/>
      <c r="E391" s="278"/>
      <c r="R391" s="278"/>
      <c r="S391" s="278"/>
    </row>
    <row r="392" spans="1:19" x14ac:dyDescent="0.25">
      <c r="A392" s="278"/>
      <c r="B392" s="278"/>
      <c r="C392" s="281"/>
      <c r="D392" s="278"/>
      <c r="E392" s="278"/>
      <c r="R392" s="278"/>
      <c r="S392" s="278"/>
    </row>
    <row r="393" spans="1:19" x14ac:dyDescent="0.25">
      <c r="A393" s="278"/>
      <c r="B393" s="278"/>
      <c r="C393" s="281"/>
      <c r="D393" s="278"/>
      <c r="E393" s="278"/>
      <c r="R393" s="278"/>
      <c r="S393" s="278"/>
    </row>
    <row r="394" spans="1:19" x14ac:dyDescent="0.25">
      <c r="A394" s="278"/>
      <c r="B394" s="278"/>
      <c r="C394" s="281"/>
      <c r="D394" s="278"/>
      <c r="E394" s="278"/>
      <c r="R394" s="278"/>
      <c r="S394" s="278"/>
    </row>
    <row r="395" spans="1:19" x14ac:dyDescent="0.25">
      <c r="A395" s="278"/>
      <c r="B395" s="278"/>
      <c r="C395" s="281"/>
      <c r="D395" s="278"/>
      <c r="E395" s="278"/>
      <c r="R395" s="278"/>
      <c r="S395" s="278"/>
    </row>
    <row r="396" spans="1:19" x14ac:dyDescent="0.25">
      <c r="A396" s="278"/>
      <c r="B396" s="278"/>
      <c r="C396" s="281"/>
      <c r="D396" s="278"/>
      <c r="E396" s="278"/>
      <c r="R396" s="278"/>
      <c r="S396" s="278"/>
    </row>
    <row r="397" spans="1:19" x14ac:dyDescent="0.25">
      <c r="A397" s="278"/>
      <c r="B397" s="278"/>
      <c r="C397" s="281"/>
      <c r="D397" s="278"/>
      <c r="E397" s="278"/>
      <c r="R397" s="278"/>
      <c r="S397" s="278"/>
    </row>
    <row r="398" spans="1:19" x14ac:dyDescent="0.25">
      <c r="A398" s="278"/>
      <c r="B398" s="278"/>
      <c r="C398" s="281"/>
      <c r="D398" s="278"/>
      <c r="E398" s="278"/>
      <c r="R398" s="278"/>
      <c r="S398" s="278"/>
    </row>
    <row r="399" spans="1:19" x14ac:dyDescent="0.25">
      <c r="A399" s="278"/>
      <c r="B399" s="278"/>
      <c r="C399" s="281"/>
      <c r="D399" s="278"/>
      <c r="E399" s="278"/>
      <c r="R399" s="278"/>
      <c r="S399" s="278"/>
    </row>
    <row r="400" spans="1:19" x14ac:dyDescent="0.25">
      <c r="A400" s="278"/>
      <c r="B400" s="278"/>
      <c r="C400" s="281"/>
      <c r="D400" s="278"/>
      <c r="E400" s="278"/>
      <c r="R400" s="278"/>
      <c r="S400" s="278"/>
    </row>
    <row r="401" spans="1:19" x14ac:dyDescent="0.25">
      <c r="A401" s="278"/>
      <c r="B401" s="278"/>
      <c r="C401" s="281"/>
      <c r="D401" s="278"/>
      <c r="E401" s="278"/>
      <c r="R401" s="278"/>
      <c r="S401" s="278"/>
    </row>
    <row r="402" spans="1:19" x14ac:dyDescent="0.25">
      <c r="A402" s="278"/>
      <c r="B402" s="278"/>
      <c r="C402" s="281"/>
      <c r="D402" s="278"/>
      <c r="E402" s="278"/>
      <c r="R402" s="278"/>
      <c r="S402" s="278"/>
    </row>
    <row r="403" spans="1:19" x14ac:dyDescent="0.25">
      <c r="A403" s="278"/>
      <c r="B403" s="278"/>
      <c r="C403" s="281"/>
      <c r="D403" s="278"/>
      <c r="E403" s="278"/>
      <c r="R403" s="278"/>
      <c r="S403" s="278"/>
    </row>
    <row r="404" spans="1:19" x14ac:dyDescent="0.25">
      <c r="A404" s="278"/>
      <c r="B404" s="278"/>
      <c r="C404" s="281"/>
      <c r="D404" s="278"/>
      <c r="E404" s="278"/>
      <c r="R404" s="278"/>
      <c r="S404" s="278"/>
    </row>
    <row r="405" spans="1:19" x14ac:dyDescent="0.25">
      <c r="A405" s="278"/>
      <c r="B405" s="278"/>
      <c r="C405" s="281"/>
      <c r="D405" s="278"/>
      <c r="E405" s="278"/>
      <c r="R405" s="278"/>
      <c r="S405" s="278"/>
    </row>
    <row r="406" spans="1:19" x14ac:dyDescent="0.25">
      <c r="A406" s="278"/>
      <c r="B406" s="278"/>
      <c r="C406" s="281"/>
      <c r="D406" s="278"/>
      <c r="E406" s="278"/>
      <c r="R406" s="278"/>
      <c r="S406" s="278"/>
    </row>
    <row r="407" spans="1:19" x14ac:dyDescent="0.25">
      <c r="A407" s="278"/>
      <c r="B407" s="278"/>
      <c r="C407" s="281"/>
      <c r="D407" s="278"/>
      <c r="E407" s="278"/>
      <c r="R407" s="278"/>
      <c r="S407" s="278"/>
    </row>
    <row r="408" spans="1:19" x14ac:dyDescent="0.25">
      <c r="A408" s="278"/>
      <c r="B408" s="278"/>
      <c r="C408" s="281"/>
      <c r="D408" s="278"/>
      <c r="E408" s="278"/>
      <c r="R408" s="278"/>
      <c r="S408" s="278"/>
    </row>
    <row r="409" spans="1:19" x14ac:dyDescent="0.25">
      <c r="A409" s="278"/>
      <c r="B409" s="278"/>
      <c r="C409" s="281"/>
      <c r="D409" s="278"/>
      <c r="E409" s="278"/>
      <c r="R409" s="278"/>
      <c r="S409" s="278"/>
    </row>
    <row r="410" spans="1:19" x14ac:dyDescent="0.25">
      <c r="A410" s="278"/>
      <c r="B410" s="278"/>
      <c r="C410" s="281"/>
      <c r="D410" s="278"/>
      <c r="E410" s="278"/>
      <c r="R410" s="278"/>
      <c r="S410" s="278"/>
    </row>
    <row r="411" spans="1:19" x14ac:dyDescent="0.25">
      <c r="A411" s="278"/>
      <c r="B411" s="278"/>
      <c r="C411" s="281"/>
      <c r="D411" s="278"/>
      <c r="E411" s="278"/>
      <c r="R411" s="278"/>
      <c r="S411" s="278"/>
    </row>
    <row r="412" spans="1:19" x14ac:dyDescent="0.25">
      <c r="A412" s="278"/>
      <c r="B412" s="278"/>
      <c r="C412" s="281"/>
      <c r="D412" s="278"/>
      <c r="E412" s="278"/>
      <c r="R412" s="278"/>
      <c r="S412" s="278"/>
    </row>
    <row r="413" spans="1:19" x14ac:dyDescent="0.25">
      <c r="A413" s="278"/>
      <c r="B413" s="278"/>
      <c r="C413" s="281"/>
      <c r="D413" s="278"/>
      <c r="E413" s="278"/>
      <c r="R413" s="278"/>
      <c r="S413" s="278"/>
    </row>
    <row r="414" spans="1:19" x14ac:dyDescent="0.25">
      <c r="A414" s="278"/>
      <c r="B414" s="278"/>
      <c r="C414" s="281"/>
      <c r="D414" s="278"/>
      <c r="E414" s="278"/>
      <c r="R414" s="278"/>
      <c r="S414" s="278"/>
    </row>
    <row r="415" spans="1:19" x14ac:dyDescent="0.25">
      <c r="A415" s="278"/>
      <c r="B415" s="278"/>
      <c r="C415" s="281"/>
      <c r="D415" s="278"/>
      <c r="E415" s="278"/>
      <c r="R415" s="278"/>
      <c r="S415" s="278"/>
    </row>
    <row r="416" spans="1:19" x14ac:dyDescent="0.25">
      <c r="A416" s="278"/>
      <c r="B416" s="278"/>
      <c r="C416" s="281"/>
      <c r="D416" s="278"/>
      <c r="E416" s="278"/>
      <c r="R416" s="278"/>
      <c r="S416" s="278"/>
    </row>
    <row r="417" spans="1:19" x14ac:dyDescent="0.25">
      <c r="A417" s="278"/>
      <c r="B417" s="278"/>
      <c r="C417" s="281"/>
      <c r="D417" s="278"/>
      <c r="E417" s="278"/>
      <c r="R417" s="278"/>
      <c r="S417" s="278"/>
    </row>
    <row r="418" spans="1:19" x14ac:dyDescent="0.25">
      <c r="A418" s="278"/>
      <c r="B418" s="278"/>
      <c r="C418" s="281"/>
      <c r="D418" s="278"/>
      <c r="E418" s="278"/>
      <c r="R418" s="278"/>
      <c r="S418" s="278"/>
    </row>
    <row r="419" spans="1:19" x14ac:dyDescent="0.25">
      <c r="A419" s="278"/>
      <c r="B419" s="278"/>
      <c r="C419" s="281"/>
      <c r="D419" s="278"/>
      <c r="E419" s="278"/>
      <c r="R419" s="278"/>
      <c r="S419" s="278"/>
    </row>
    <row r="420" spans="1:19" x14ac:dyDescent="0.25">
      <c r="A420" s="278"/>
      <c r="B420" s="278"/>
      <c r="C420" s="281"/>
      <c r="D420" s="278"/>
      <c r="E420" s="278"/>
      <c r="R420" s="278"/>
      <c r="S420" s="278"/>
    </row>
    <row r="421" spans="1:19" x14ac:dyDescent="0.25">
      <c r="A421" s="278"/>
      <c r="B421" s="278"/>
      <c r="C421" s="281"/>
      <c r="D421" s="278"/>
      <c r="E421" s="278"/>
      <c r="R421" s="278"/>
      <c r="S421" s="278"/>
    </row>
    <row r="422" spans="1:19" x14ac:dyDescent="0.25">
      <c r="A422" s="278"/>
      <c r="B422" s="278"/>
      <c r="C422" s="281"/>
      <c r="D422" s="278"/>
      <c r="E422" s="278"/>
      <c r="R422" s="278"/>
      <c r="S422" s="278"/>
    </row>
    <row r="423" spans="1:19" x14ac:dyDescent="0.25">
      <c r="A423" s="278"/>
      <c r="B423" s="278"/>
      <c r="C423" s="281"/>
      <c r="D423" s="278"/>
      <c r="E423" s="278"/>
      <c r="R423" s="278"/>
      <c r="S423" s="278"/>
    </row>
    <row r="424" spans="1:19" x14ac:dyDescent="0.25">
      <c r="A424" s="278"/>
      <c r="B424" s="278"/>
      <c r="C424" s="281"/>
      <c r="D424" s="278"/>
      <c r="E424" s="278"/>
      <c r="R424" s="278"/>
      <c r="S424" s="278"/>
    </row>
    <row r="425" spans="1:19" x14ac:dyDescent="0.25">
      <c r="A425" s="278"/>
      <c r="B425" s="278"/>
      <c r="C425" s="281"/>
      <c r="D425" s="278"/>
      <c r="E425" s="278"/>
      <c r="R425" s="278"/>
      <c r="S425" s="278"/>
    </row>
    <row r="426" spans="1:19" x14ac:dyDescent="0.25">
      <c r="A426" s="278"/>
      <c r="B426" s="278"/>
      <c r="C426" s="281"/>
      <c r="D426" s="278"/>
      <c r="E426" s="278"/>
      <c r="R426" s="278"/>
      <c r="S426" s="278"/>
    </row>
    <row r="427" spans="1:19" x14ac:dyDescent="0.25">
      <c r="A427" s="278"/>
      <c r="B427" s="278"/>
      <c r="C427" s="281"/>
      <c r="D427" s="278"/>
      <c r="E427" s="278"/>
      <c r="R427" s="278"/>
      <c r="S427" s="278"/>
    </row>
    <row r="428" spans="1:19" x14ac:dyDescent="0.25">
      <c r="A428" s="278"/>
      <c r="B428" s="278"/>
      <c r="C428" s="281"/>
      <c r="D428" s="278"/>
      <c r="E428" s="278"/>
      <c r="R428" s="278"/>
      <c r="S428" s="278"/>
    </row>
    <row r="429" spans="1:19" x14ac:dyDescent="0.25">
      <c r="A429" s="278"/>
      <c r="B429" s="278"/>
      <c r="C429" s="281"/>
      <c r="D429" s="278"/>
      <c r="E429" s="278"/>
      <c r="R429" s="278"/>
      <c r="S429" s="278"/>
    </row>
    <row r="430" spans="1:19" x14ac:dyDescent="0.25">
      <c r="A430" s="278"/>
      <c r="B430" s="278"/>
      <c r="C430" s="281"/>
      <c r="D430" s="278"/>
      <c r="E430" s="278"/>
      <c r="R430" s="278"/>
      <c r="S430" s="278"/>
    </row>
    <row r="431" spans="1:19" x14ac:dyDescent="0.25">
      <c r="A431" s="278"/>
      <c r="B431" s="278"/>
      <c r="C431" s="281"/>
      <c r="D431" s="278"/>
      <c r="E431" s="278"/>
      <c r="R431" s="278"/>
      <c r="S431" s="278"/>
    </row>
    <row r="432" spans="1:19" x14ac:dyDescent="0.25">
      <c r="A432" s="278"/>
      <c r="B432" s="278"/>
      <c r="C432" s="281"/>
      <c r="D432" s="278"/>
      <c r="E432" s="278"/>
      <c r="R432" s="278"/>
      <c r="S432" s="278"/>
    </row>
    <row r="433" spans="1:19" x14ac:dyDescent="0.25">
      <c r="A433" s="278"/>
      <c r="B433" s="278"/>
      <c r="C433" s="281"/>
      <c r="D433" s="278"/>
      <c r="E433" s="278"/>
      <c r="R433" s="278"/>
      <c r="S433" s="278"/>
    </row>
    <row r="434" spans="1:19" x14ac:dyDescent="0.25">
      <c r="A434" s="278"/>
      <c r="B434" s="278"/>
      <c r="C434" s="281"/>
      <c r="D434" s="278"/>
      <c r="E434" s="278"/>
      <c r="R434" s="278"/>
      <c r="S434" s="278"/>
    </row>
    <row r="435" spans="1:19" x14ac:dyDescent="0.25">
      <c r="A435" s="278"/>
      <c r="B435" s="278"/>
      <c r="C435" s="281"/>
      <c r="D435" s="278"/>
      <c r="E435" s="278"/>
      <c r="R435" s="278"/>
      <c r="S435" s="278"/>
    </row>
    <row r="436" spans="1:19" x14ac:dyDescent="0.25">
      <c r="A436" s="278"/>
      <c r="B436" s="278"/>
      <c r="C436" s="281"/>
      <c r="D436" s="278"/>
      <c r="E436" s="278"/>
      <c r="R436" s="278"/>
      <c r="S436" s="278"/>
    </row>
    <row r="437" spans="1:19" x14ac:dyDescent="0.25">
      <c r="A437" s="278"/>
      <c r="B437" s="278"/>
      <c r="C437" s="281"/>
      <c r="D437" s="278"/>
      <c r="E437" s="278"/>
      <c r="R437" s="278"/>
      <c r="S437" s="278"/>
    </row>
    <row r="438" spans="1:19" x14ac:dyDescent="0.25">
      <c r="A438" s="278"/>
      <c r="B438" s="278"/>
      <c r="C438" s="281"/>
      <c r="D438" s="278"/>
      <c r="E438" s="278"/>
      <c r="R438" s="278"/>
      <c r="S438" s="278"/>
    </row>
    <row r="439" spans="1:19" x14ac:dyDescent="0.25">
      <c r="A439" s="278"/>
      <c r="B439" s="278"/>
      <c r="C439" s="281"/>
      <c r="D439" s="278"/>
      <c r="E439" s="278"/>
      <c r="R439" s="278"/>
      <c r="S439" s="278"/>
    </row>
    <row r="440" spans="1:19" x14ac:dyDescent="0.25">
      <c r="A440" s="278"/>
      <c r="B440" s="278"/>
      <c r="C440" s="281"/>
      <c r="D440" s="278"/>
      <c r="E440" s="278"/>
      <c r="R440" s="278"/>
      <c r="S440" s="278"/>
    </row>
    <row r="441" spans="1:19" x14ac:dyDescent="0.25">
      <c r="A441" s="278"/>
      <c r="B441" s="278"/>
      <c r="C441" s="281"/>
      <c r="D441" s="278"/>
      <c r="E441" s="278"/>
      <c r="R441" s="278"/>
      <c r="S441" s="278"/>
    </row>
    <row r="442" spans="1:19" x14ac:dyDescent="0.25">
      <c r="A442" s="278"/>
      <c r="B442" s="278"/>
      <c r="C442" s="281"/>
      <c r="D442" s="278"/>
      <c r="E442" s="278"/>
      <c r="R442" s="278"/>
      <c r="S442" s="278"/>
    </row>
    <row r="443" spans="1:19" x14ac:dyDescent="0.25">
      <c r="A443" s="278"/>
      <c r="B443" s="278"/>
      <c r="C443" s="281"/>
      <c r="D443" s="278"/>
      <c r="E443" s="278"/>
      <c r="R443" s="278"/>
      <c r="S443" s="278"/>
    </row>
    <row r="444" spans="1:19" x14ac:dyDescent="0.25">
      <c r="A444" s="278"/>
      <c r="B444" s="278"/>
      <c r="C444" s="281"/>
      <c r="D444" s="278"/>
      <c r="E444" s="278"/>
      <c r="R444" s="278"/>
      <c r="S444" s="278"/>
    </row>
    <row r="445" spans="1:19" x14ac:dyDescent="0.25">
      <c r="A445" s="278"/>
      <c r="B445" s="278"/>
      <c r="C445" s="281"/>
      <c r="D445" s="278"/>
      <c r="E445" s="278"/>
      <c r="R445" s="278"/>
      <c r="S445" s="278"/>
    </row>
    <row r="446" spans="1:19" x14ac:dyDescent="0.25">
      <c r="A446" s="278"/>
      <c r="B446" s="278"/>
      <c r="C446" s="281"/>
      <c r="D446" s="278"/>
      <c r="E446" s="278"/>
      <c r="R446" s="278"/>
      <c r="S446" s="278"/>
    </row>
    <row r="447" spans="1:19" x14ac:dyDescent="0.25">
      <c r="A447" s="278"/>
      <c r="B447" s="278"/>
      <c r="C447" s="281"/>
      <c r="D447" s="278"/>
      <c r="E447" s="278"/>
      <c r="R447" s="278"/>
      <c r="S447" s="278"/>
    </row>
    <row r="448" spans="1:19" x14ac:dyDescent="0.25">
      <c r="A448" s="278"/>
      <c r="B448" s="278"/>
      <c r="C448" s="281"/>
      <c r="D448" s="278"/>
      <c r="E448" s="278"/>
      <c r="R448" s="278"/>
      <c r="S448" s="278"/>
    </row>
    <row r="449" spans="1:19" x14ac:dyDescent="0.25">
      <c r="A449" s="278"/>
      <c r="B449" s="278"/>
      <c r="C449" s="281"/>
      <c r="D449" s="278"/>
      <c r="E449" s="278"/>
      <c r="R449" s="278"/>
      <c r="S449" s="278"/>
    </row>
    <row r="450" spans="1:19" x14ac:dyDescent="0.25">
      <c r="A450" s="278"/>
      <c r="B450" s="278"/>
      <c r="C450" s="281"/>
      <c r="D450" s="278"/>
      <c r="E450" s="278"/>
      <c r="R450" s="278"/>
      <c r="S450" s="278"/>
    </row>
    <row r="451" spans="1:19" x14ac:dyDescent="0.25">
      <c r="A451" s="278"/>
      <c r="B451" s="278"/>
      <c r="C451" s="281"/>
      <c r="D451" s="278"/>
      <c r="E451" s="278"/>
      <c r="R451" s="278"/>
      <c r="S451" s="278"/>
    </row>
    <row r="452" spans="1:19" x14ac:dyDescent="0.25">
      <c r="A452" s="278"/>
      <c r="B452" s="278"/>
      <c r="C452" s="281"/>
      <c r="D452" s="278"/>
      <c r="E452" s="278"/>
      <c r="R452" s="278"/>
      <c r="S452" s="278"/>
    </row>
    <row r="453" spans="1:19" x14ac:dyDescent="0.25">
      <c r="A453" s="278"/>
      <c r="B453" s="278"/>
      <c r="C453" s="281"/>
      <c r="D453" s="278"/>
      <c r="E453" s="278"/>
      <c r="R453" s="278"/>
      <c r="S453" s="278"/>
    </row>
    <row r="454" spans="1:19" x14ac:dyDescent="0.25">
      <c r="A454" s="278"/>
      <c r="B454" s="278"/>
      <c r="C454" s="281"/>
      <c r="D454" s="278"/>
      <c r="E454" s="278"/>
      <c r="R454" s="278"/>
      <c r="S454" s="278"/>
    </row>
    <row r="455" spans="1:19" x14ac:dyDescent="0.25">
      <c r="A455" s="278"/>
      <c r="B455" s="278"/>
      <c r="C455" s="281"/>
      <c r="D455" s="278"/>
      <c r="E455" s="278"/>
      <c r="R455" s="278"/>
      <c r="S455" s="278"/>
    </row>
    <row r="456" spans="1:19" x14ac:dyDescent="0.25">
      <c r="A456" s="278"/>
      <c r="B456" s="278"/>
      <c r="C456" s="281"/>
      <c r="D456" s="278"/>
      <c r="E456" s="278"/>
      <c r="R456" s="278"/>
      <c r="S456" s="278"/>
    </row>
    <row r="457" spans="1:19" x14ac:dyDescent="0.25">
      <c r="A457" s="278"/>
      <c r="B457" s="278"/>
      <c r="C457" s="281"/>
      <c r="D457" s="278"/>
      <c r="E457" s="278"/>
      <c r="R457" s="278"/>
      <c r="S457" s="278"/>
    </row>
    <row r="458" spans="1:19" x14ac:dyDescent="0.25">
      <c r="A458" s="278"/>
      <c r="B458" s="278"/>
      <c r="C458" s="281"/>
      <c r="D458" s="278"/>
      <c r="E458" s="278"/>
      <c r="R458" s="278"/>
      <c r="S458" s="278"/>
    </row>
    <row r="459" spans="1:19" x14ac:dyDescent="0.25">
      <c r="A459" s="278"/>
      <c r="B459" s="278"/>
      <c r="C459" s="281"/>
      <c r="D459" s="278"/>
      <c r="E459" s="278"/>
      <c r="R459" s="278"/>
      <c r="S459" s="278"/>
    </row>
    <row r="460" spans="1:19" x14ac:dyDescent="0.25">
      <c r="A460" s="278"/>
      <c r="B460" s="278"/>
      <c r="C460" s="281"/>
      <c r="D460" s="278"/>
      <c r="E460" s="278"/>
      <c r="R460" s="278"/>
      <c r="S460" s="278"/>
    </row>
    <row r="461" spans="1:19" x14ac:dyDescent="0.25">
      <c r="A461" s="278"/>
      <c r="B461" s="278"/>
      <c r="C461" s="281"/>
      <c r="D461" s="278"/>
      <c r="E461" s="278"/>
      <c r="R461" s="278"/>
      <c r="S461" s="278"/>
    </row>
    <row r="462" spans="1:19" x14ac:dyDescent="0.25">
      <c r="A462" s="278"/>
      <c r="B462" s="278"/>
      <c r="C462" s="281"/>
      <c r="D462" s="278"/>
      <c r="E462" s="278"/>
      <c r="R462" s="278"/>
      <c r="S462" s="278"/>
    </row>
    <row r="463" spans="1:19" x14ac:dyDescent="0.25">
      <c r="A463" s="278"/>
      <c r="B463" s="278"/>
      <c r="C463" s="281"/>
      <c r="D463" s="278"/>
      <c r="E463" s="278"/>
      <c r="R463" s="278"/>
      <c r="S463" s="278"/>
    </row>
    <row r="464" spans="1:19" x14ac:dyDescent="0.25">
      <c r="A464" s="278"/>
      <c r="B464" s="278"/>
      <c r="C464" s="281"/>
      <c r="D464" s="278"/>
      <c r="E464" s="278"/>
      <c r="R464" s="278"/>
      <c r="S464" s="278"/>
    </row>
    <row r="465" spans="1:19" x14ac:dyDescent="0.25">
      <c r="A465" s="278"/>
      <c r="B465" s="278"/>
      <c r="C465" s="281"/>
      <c r="D465" s="278"/>
      <c r="E465" s="278"/>
      <c r="R465" s="278"/>
      <c r="S465" s="278"/>
    </row>
    <row r="466" spans="1:19" x14ac:dyDescent="0.25">
      <c r="A466" s="278"/>
      <c r="B466" s="278"/>
      <c r="C466" s="281"/>
      <c r="D466" s="278"/>
      <c r="E466" s="278"/>
      <c r="R466" s="278"/>
      <c r="S466" s="278"/>
    </row>
    <row r="467" spans="1:19" x14ac:dyDescent="0.25">
      <c r="A467" s="278"/>
      <c r="B467" s="278"/>
      <c r="C467" s="281"/>
      <c r="D467" s="278"/>
      <c r="E467" s="278"/>
      <c r="R467" s="278"/>
      <c r="S467" s="278"/>
    </row>
    <row r="468" spans="1:19" x14ac:dyDescent="0.25">
      <c r="A468" s="278"/>
      <c r="B468" s="278"/>
      <c r="C468" s="281"/>
      <c r="D468" s="278"/>
      <c r="E468" s="278"/>
      <c r="R468" s="278"/>
      <c r="S468" s="278"/>
    </row>
    <row r="469" spans="1:19" x14ac:dyDescent="0.25">
      <c r="A469" s="278"/>
      <c r="B469" s="278"/>
      <c r="C469" s="281"/>
      <c r="D469" s="278"/>
      <c r="E469" s="278"/>
      <c r="R469" s="278"/>
      <c r="S469" s="278"/>
    </row>
    <row r="470" spans="1:19" x14ac:dyDescent="0.25">
      <c r="A470" s="278"/>
      <c r="B470" s="278"/>
      <c r="C470" s="281"/>
      <c r="D470" s="278"/>
      <c r="E470" s="278"/>
      <c r="R470" s="278"/>
      <c r="S470" s="278"/>
    </row>
    <row r="471" spans="1:19" x14ac:dyDescent="0.25">
      <c r="A471" s="278"/>
      <c r="B471" s="278"/>
      <c r="C471" s="281"/>
      <c r="D471" s="278"/>
      <c r="E471" s="278"/>
      <c r="R471" s="278"/>
      <c r="S471" s="278"/>
    </row>
    <row r="472" spans="1:19" x14ac:dyDescent="0.25">
      <c r="A472" s="278"/>
      <c r="B472" s="278"/>
      <c r="C472" s="281"/>
      <c r="D472" s="278"/>
      <c r="E472" s="278"/>
      <c r="R472" s="278"/>
      <c r="S472" s="278"/>
    </row>
    <row r="473" spans="1:19" x14ac:dyDescent="0.25">
      <c r="A473" s="278"/>
      <c r="B473" s="278"/>
      <c r="C473" s="281"/>
      <c r="D473" s="278"/>
      <c r="E473" s="278"/>
      <c r="R473" s="278"/>
      <c r="S473" s="278"/>
    </row>
    <row r="474" spans="1:19" x14ac:dyDescent="0.25">
      <c r="A474" s="278"/>
      <c r="B474" s="278"/>
      <c r="C474" s="281"/>
      <c r="D474" s="278"/>
      <c r="E474" s="278"/>
      <c r="R474" s="278"/>
      <c r="S474" s="278"/>
    </row>
    <row r="475" spans="1:19" x14ac:dyDescent="0.25">
      <c r="A475" s="278"/>
      <c r="B475" s="278"/>
      <c r="C475" s="281"/>
      <c r="D475" s="278"/>
      <c r="E475" s="278"/>
      <c r="R475" s="278"/>
      <c r="S475" s="278"/>
    </row>
    <row r="476" spans="1:19" x14ac:dyDescent="0.25">
      <c r="A476" s="278"/>
      <c r="B476" s="278"/>
      <c r="C476" s="281"/>
      <c r="D476" s="278"/>
      <c r="E476" s="278"/>
      <c r="R476" s="278"/>
      <c r="S476" s="278"/>
    </row>
    <row r="477" spans="1:19" x14ac:dyDescent="0.25">
      <c r="A477" s="278"/>
      <c r="B477" s="278"/>
      <c r="C477" s="281"/>
      <c r="D477" s="278"/>
      <c r="E477" s="278"/>
      <c r="R477" s="278"/>
      <c r="S477" s="278"/>
    </row>
    <row r="478" spans="1:19" x14ac:dyDescent="0.25">
      <c r="A478" s="278"/>
      <c r="B478" s="278"/>
      <c r="C478" s="281"/>
      <c r="D478" s="278"/>
      <c r="E478" s="278"/>
      <c r="R478" s="278"/>
      <c r="S478" s="278"/>
    </row>
    <row r="479" spans="1:19" x14ac:dyDescent="0.25">
      <c r="A479" s="278"/>
      <c r="B479" s="278"/>
      <c r="C479" s="281"/>
      <c r="D479" s="278"/>
      <c r="E479" s="278"/>
      <c r="R479" s="278"/>
      <c r="S479" s="278"/>
    </row>
    <row r="480" spans="1:19" x14ac:dyDescent="0.25">
      <c r="A480" s="278"/>
      <c r="B480" s="278"/>
      <c r="C480" s="281"/>
      <c r="D480" s="278"/>
      <c r="E480" s="278"/>
      <c r="R480" s="278"/>
      <c r="S480" s="278"/>
    </row>
    <row r="481" spans="1:19" x14ac:dyDescent="0.25">
      <c r="A481" s="278"/>
      <c r="B481" s="278"/>
      <c r="C481" s="281"/>
      <c r="D481" s="278"/>
      <c r="E481" s="278"/>
      <c r="R481" s="278"/>
      <c r="S481" s="278"/>
    </row>
    <row r="482" spans="1:19" x14ac:dyDescent="0.25">
      <c r="A482" s="278"/>
      <c r="B482" s="278"/>
      <c r="C482" s="281"/>
      <c r="D482" s="278"/>
      <c r="E482" s="278"/>
      <c r="R482" s="278"/>
      <c r="S482" s="278"/>
    </row>
    <row r="483" spans="1:19" x14ac:dyDescent="0.25">
      <c r="A483" s="278"/>
      <c r="B483" s="278"/>
      <c r="C483" s="281"/>
      <c r="D483" s="278"/>
      <c r="E483" s="278"/>
      <c r="R483" s="278"/>
      <c r="S483" s="278"/>
    </row>
    <row r="484" spans="1:19" x14ac:dyDescent="0.25">
      <c r="A484" s="278"/>
      <c r="B484" s="278"/>
      <c r="C484" s="281"/>
      <c r="D484" s="278"/>
      <c r="E484" s="278"/>
      <c r="R484" s="278"/>
      <c r="S484" s="278"/>
    </row>
    <row r="485" spans="1:19" x14ac:dyDescent="0.25">
      <c r="A485" s="278"/>
      <c r="B485" s="278"/>
      <c r="C485" s="281"/>
      <c r="D485" s="278"/>
      <c r="E485" s="278"/>
      <c r="R485" s="278"/>
      <c r="S485" s="278"/>
    </row>
    <row r="486" spans="1:19" x14ac:dyDescent="0.25">
      <c r="A486" s="278"/>
      <c r="B486" s="278"/>
      <c r="C486" s="281"/>
      <c r="D486" s="278"/>
      <c r="E486" s="278"/>
      <c r="R486" s="278"/>
      <c r="S486" s="278"/>
    </row>
    <row r="487" spans="1:19" x14ac:dyDescent="0.25">
      <c r="A487" s="278"/>
      <c r="B487" s="278"/>
      <c r="C487" s="281"/>
      <c r="D487" s="278"/>
      <c r="E487" s="278"/>
      <c r="R487" s="278"/>
      <c r="S487" s="278"/>
    </row>
    <row r="488" spans="1:19" x14ac:dyDescent="0.25">
      <c r="A488" s="278"/>
      <c r="B488" s="278"/>
      <c r="C488" s="281"/>
      <c r="D488" s="278"/>
      <c r="E488" s="278"/>
      <c r="R488" s="278"/>
      <c r="S488" s="278"/>
    </row>
    <row r="489" spans="1:19" x14ac:dyDescent="0.25">
      <c r="A489" s="278"/>
      <c r="B489" s="278"/>
      <c r="C489" s="281"/>
      <c r="D489" s="278"/>
      <c r="E489" s="278"/>
      <c r="R489" s="278"/>
      <c r="S489" s="278"/>
    </row>
  </sheetData>
  <mergeCells count="25">
    <mergeCell ref="C41:W41"/>
    <mergeCell ref="C47:W47"/>
    <mergeCell ref="C49:W49"/>
    <mergeCell ref="C51:W51"/>
    <mergeCell ref="D16:D18"/>
    <mergeCell ref="E16:E18"/>
    <mergeCell ref="C16:C18"/>
    <mergeCell ref="C20:S20"/>
    <mergeCell ref="C21:W21"/>
    <mergeCell ref="C33:W33"/>
    <mergeCell ref="U1:V1"/>
    <mergeCell ref="F16:N16"/>
    <mergeCell ref="R16:R18"/>
    <mergeCell ref="S16:S18"/>
    <mergeCell ref="F17:H17"/>
    <mergeCell ref="I17:K17"/>
    <mergeCell ref="L17:N17"/>
    <mergeCell ref="O17:Q17"/>
    <mergeCell ref="T16:W17"/>
    <mergeCell ref="A10:W10"/>
    <mergeCell ref="A11:W11"/>
    <mergeCell ref="A12:W12"/>
    <mergeCell ref="A13:W13"/>
    <mergeCell ref="A16:A18"/>
    <mergeCell ref="B16:B18"/>
  </mergeCells>
  <dataValidations count="1">
    <dataValidation type="list" allowBlank="1" showInputMessage="1" showErrorMessage="1" sqref="I50 L50 L22:L32 I22:I32 F22:F32 F50 L48 L34:L40 I34:I40 F34:F40 F42:F46 I48 L42:L46 I42:I46 F48 O57:O62 F52:F309 I52:I62 L52:L62">
      <formula1>Исполнитель</formula1>
    </dataValidation>
  </dataValidations>
  <pageMargins left="0.11811023622047245" right="0.11811023622047245" top="0.74803149606299213" bottom="0.74803149606299213" header="0.31496062992125984" footer="0.31496062992125984"/>
  <pageSetup paperSize="9" scale="28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Справочник!$E$2</xm:f>
          </x14:formula1>
          <xm:sqref>E22:E32 E34:E40 E42:E46 E48 E50 E52:E62</xm:sqref>
        </x14:dataValidation>
        <x14:dataValidation type="list" allowBlank="1" showInputMessage="1" showErrorMessage="1">
          <x14:formula1>
            <xm:f>Справочник!$C$2:$C$15</xm:f>
          </x14:formula1>
          <xm:sqref>O22:O32 O34:O40 O42:O46 O48 O50 O52:O56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6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2" sqref="B12"/>
    </sheetView>
  </sheetViews>
  <sheetFormatPr defaultRowHeight="16.5" x14ac:dyDescent="0.25"/>
  <cols>
    <col min="1" max="1" width="25.7109375" style="267" customWidth="1"/>
    <col min="2" max="2" width="55.7109375" style="17" customWidth="1"/>
    <col min="3" max="3" width="60.7109375" style="17" customWidth="1"/>
    <col min="4" max="4" width="21" style="16" customWidth="1"/>
    <col min="5" max="16384" width="9.140625" style="17"/>
  </cols>
  <sheetData>
    <row r="2" spans="1:4" ht="36" customHeight="1" x14ac:dyDescent="0.25">
      <c r="A2" s="443" t="s">
        <v>183</v>
      </c>
      <c r="B2" s="443"/>
      <c r="C2" s="443"/>
    </row>
    <row r="4" spans="1:4" ht="42.75" customHeight="1" x14ac:dyDescent="0.25">
      <c r="A4" s="259" t="s">
        <v>196</v>
      </c>
      <c r="B4" s="260" t="s">
        <v>194</v>
      </c>
      <c r="C4" s="260" t="s">
        <v>197</v>
      </c>
      <c r="D4" s="259" t="s">
        <v>198</v>
      </c>
    </row>
    <row r="5" spans="1:4" ht="33" x14ac:dyDescent="0.25">
      <c r="A5" s="166" t="s">
        <v>130</v>
      </c>
      <c r="B5" s="166" t="s">
        <v>128</v>
      </c>
      <c r="C5" s="265" t="s">
        <v>126</v>
      </c>
      <c r="D5" s="266" t="s">
        <v>234</v>
      </c>
    </row>
    <row r="6" spans="1:4" ht="33" x14ac:dyDescent="0.25">
      <c r="A6" s="166" t="s">
        <v>131</v>
      </c>
      <c r="B6" s="166" t="s">
        <v>129</v>
      </c>
      <c r="C6" s="265" t="s">
        <v>126</v>
      </c>
      <c r="D6" s="266" t="s">
        <v>200</v>
      </c>
    </row>
    <row r="7" spans="1:4" ht="33" x14ac:dyDescent="0.25">
      <c r="A7" s="166" t="s">
        <v>149</v>
      </c>
      <c r="B7" s="166" t="s">
        <v>132</v>
      </c>
      <c r="C7" s="265" t="s">
        <v>126</v>
      </c>
      <c r="D7" s="266" t="s">
        <v>201</v>
      </c>
    </row>
    <row r="8" spans="1:4" ht="33" x14ac:dyDescent="0.25">
      <c r="A8" s="166" t="s">
        <v>150</v>
      </c>
      <c r="B8" s="166" t="s">
        <v>133</v>
      </c>
      <c r="C8" s="265" t="s">
        <v>126</v>
      </c>
      <c r="D8" s="266" t="s">
        <v>202</v>
      </c>
    </row>
    <row r="9" spans="1:4" ht="33" x14ac:dyDescent="0.25">
      <c r="A9" s="252" t="s">
        <v>151</v>
      </c>
      <c r="B9" s="252" t="s">
        <v>134</v>
      </c>
      <c r="C9" s="265" t="s">
        <v>126</v>
      </c>
      <c r="D9" s="266" t="s">
        <v>203</v>
      </c>
    </row>
    <row r="10" spans="1:4" ht="33" x14ac:dyDescent="0.25">
      <c r="A10" s="252" t="s">
        <v>148</v>
      </c>
      <c r="B10" s="252" t="s">
        <v>204</v>
      </c>
      <c r="C10" s="265" t="s">
        <v>126</v>
      </c>
      <c r="D10" s="266" t="s">
        <v>208</v>
      </c>
    </row>
    <row r="11" spans="1:4" ht="33" x14ac:dyDescent="0.25">
      <c r="A11" s="252" t="s">
        <v>148</v>
      </c>
      <c r="B11" s="252" t="s">
        <v>205</v>
      </c>
      <c r="C11" s="265" t="s">
        <v>126</v>
      </c>
      <c r="D11" s="266" t="s">
        <v>209</v>
      </c>
    </row>
    <row r="12" spans="1:4" ht="33" x14ac:dyDescent="0.25">
      <c r="A12" s="252" t="s">
        <v>148</v>
      </c>
      <c r="B12" s="252" t="s">
        <v>206</v>
      </c>
      <c r="C12" s="265" t="s">
        <v>126</v>
      </c>
      <c r="D12" s="266" t="s">
        <v>210</v>
      </c>
    </row>
    <row r="13" spans="1:4" ht="33" x14ac:dyDescent="0.25">
      <c r="A13" s="252" t="s">
        <v>145</v>
      </c>
      <c r="B13" s="252" t="s">
        <v>135</v>
      </c>
      <c r="C13" s="265" t="s">
        <v>126</v>
      </c>
      <c r="D13" s="266" t="s">
        <v>207</v>
      </c>
    </row>
    <row r="14" spans="1:4" ht="33" x14ac:dyDescent="0.25">
      <c r="A14" s="166" t="s">
        <v>139</v>
      </c>
      <c r="B14" s="166" t="s">
        <v>213</v>
      </c>
      <c r="C14" s="265" t="s">
        <v>126</v>
      </c>
      <c r="D14" s="266" t="s">
        <v>211</v>
      </c>
    </row>
    <row r="15" spans="1:4" ht="33" x14ac:dyDescent="0.25">
      <c r="A15" s="166" t="s">
        <v>139</v>
      </c>
      <c r="B15" s="166" t="s">
        <v>214</v>
      </c>
      <c r="C15" s="265" t="s">
        <v>126</v>
      </c>
      <c r="D15" s="266" t="s">
        <v>212</v>
      </c>
    </row>
    <row r="16" spans="1:4" ht="33" x14ac:dyDescent="0.25">
      <c r="A16" s="166" t="s">
        <v>144</v>
      </c>
      <c r="B16" s="166" t="s">
        <v>218</v>
      </c>
      <c r="C16" s="265" t="s">
        <v>126</v>
      </c>
      <c r="D16" s="266" t="s">
        <v>215</v>
      </c>
    </row>
    <row r="17" spans="1:4" ht="33" x14ac:dyDescent="0.25">
      <c r="A17" s="166" t="s">
        <v>144</v>
      </c>
      <c r="B17" s="166" t="s">
        <v>219</v>
      </c>
      <c r="C17" s="265" t="s">
        <v>126</v>
      </c>
      <c r="D17" s="266" t="s">
        <v>216</v>
      </c>
    </row>
    <row r="18" spans="1:4" ht="33" x14ac:dyDescent="0.25">
      <c r="A18" s="166" t="s">
        <v>144</v>
      </c>
      <c r="B18" s="166" t="s">
        <v>220</v>
      </c>
      <c r="C18" s="265" t="s">
        <v>126</v>
      </c>
      <c r="D18" s="266" t="s">
        <v>217</v>
      </c>
    </row>
    <row r="19" spans="1:4" ht="33" x14ac:dyDescent="0.25">
      <c r="A19" s="166" t="s">
        <v>224</v>
      </c>
      <c r="B19" s="166" t="s">
        <v>223</v>
      </c>
      <c r="C19" s="265" t="s">
        <v>126</v>
      </c>
      <c r="D19" s="266" t="s">
        <v>225</v>
      </c>
    </row>
    <row r="20" spans="1:4" ht="33" x14ac:dyDescent="0.25">
      <c r="A20" s="166" t="s">
        <v>224</v>
      </c>
      <c r="B20" s="166" t="s">
        <v>221</v>
      </c>
      <c r="C20" s="265" t="s">
        <v>126</v>
      </c>
      <c r="D20" s="266" t="s">
        <v>226</v>
      </c>
    </row>
    <row r="21" spans="1:4" ht="33" x14ac:dyDescent="0.25">
      <c r="A21" s="166" t="s">
        <v>224</v>
      </c>
      <c r="B21" s="166" t="s">
        <v>222</v>
      </c>
      <c r="C21" s="265" t="s">
        <v>126</v>
      </c>
      <c r="D21" s="266" t="s">
        <v>227</v>
      </c>
    </row>
    <row r="22" spans="1:4" s="272" customFormat="1" ht="31.5" x14ac:dyDescent="0.25">
      <c r="A22" s="269" t="s">
        <v>236</v>
      </c>
      <c r="B22" s="269" t="s">
        <v>170</v>
      </c>
      <c r="C22" s="270" t="s">
        <v>233</v>
      </c>
      <c r="D22" s="271"/>
    </row>
    <row r="23" spans="1:4" ht="47.25" x14ac:dyDescent="0.25">
      <c r="A23" s="166" t="s">
        <v>140</v>
      </c>
      <c r="B23" s="166" t="s">
        <v>136</v>
      </c>
      <c r="C23" s="265" t="s">
        <v>126</v>
      </c>
      <c r="D23" s="266" t="s">
        <v>228</v>
      </c>
    </row>
    <row r="24" spans="1:4" ht="47.25" x14ac:dyDescent="0.25">
      <c r="A24" s="166" t="s">
        <v>141</v>
      </c>
      <c r="B24" s="166" t="s">
        <v>137</v>
      </c>
      <c r="C24" s="265" t="s">
        <v>126</v>
      </c>
      <c r="D24" s="266" t="s">
        <v>229</v>
      </c>
    </row>
    <row r="25" spans="1:4" ht="63" x14ac:dyDescent="0.25">
      <c r="A25" s="166" t="s">
        <v>142</v>
      </c>
      <c r="B25" s="166" t="s">
        <v>138</v>
      </c>
      <c r="C25" s="265" t="s">
        <v>126</v>
      </c>
      <c r="D25" s="266" t="s">
        <v>230</v>
      </c>
    </row>
    <row r="26" spans="1:4" ht="63" x14ac:dyDescent="0.25">
      <c r="A26" s="166" t="s">
        <v>143</v>
      </c>
      <c r="B26" s="166" t="s">
        <v>153</v>
      </c>
      <c r="C26" s="265" t="s">
        <v>126</v>
      </c>
      <c r="D26" s="266" t="s">
        <v>231</v>
      </c>
    </row>
    <row r="27" spans="1:4" ht="33" x14ac:dyDescent="0.25">
      <c r="A27" s="258" t="s">
        <v>184</v>
      </c>
      <c r="B27" s="166" t="s">
        <v>171</v>
      </c>
      <c r="C27" s="265" t="s">
        <v>199</v>
      </c>
      <c r="D27" s="268" t="s">
        <v>235</v>
      </c>
    </row>
    <row r="28" spans="1:4" ht="47.25" x14ac:dyDescent="0.25">
      <c r="A28" s="258" t="s">
        <v>185</v>
      </c>
      <c r="B28" s="166" t="s">
        <v>172</v>
      </c>
      <c r="C28" s="265" t="s">
        <v>199</v>
      </c>
      <c r="D28" s="268" t="s">
        <v>235</v>
      </c>
    </row>
    <row r="29" spans="1:4" ht="47.25" x14ac:dyDescent="0.25">
      <c r="A29" s="258" t="s">
        <v>186</v>
      </c>
      <c r="B29" s="166" t="s">
        <v>173</v>
      </c>
      <c r="C29" s="265" t="s">
        <v>199</v>
      </c>
      <c r="D29" s="268" t="s">
        <v>235</v>
      </c>
    </row>
    <row r="30" spans="1:4" ht="47.25" x14ac:dyDescent="0.25">
      <c r="A30" s="258" t="s">
        <v>187</v>
      </c>
      <c r="B30" s="166" t="s">
        <v>180</v>
      </c>
      <c r="C30" s="265" t="s">
        <v>199</v>
      </c>
      <c r="D30" s="268" t="s">
        <v>235</v>
      </c>
    </row>
    <row r="31" spans="1:4" ht="47.25" x14ac:dyDescent="0.25">
      <c r="A31" s="258" t="s">
        <v>188</v>
      </c>
      <c r="B31" s="166" t="s">
        <v>174</v>
      </c>
      <c r="C31" s="265" t="s">
        <v>199</v>
      </c>
      <c r="D31" s="268" t="s">
        <v>235</v>
      </c>
    </row>
    <row r="32" spans="1:4" ht="47.25" x14ac:dyDescent="0.25">
      <c r="A32" s="258" t="s">
        <v>189</v>
      </c>
      <c r="B32" s="166" t="s">
        <v>175</v>
      </c>
      <c r="C32" s="265" t="s">
        <v>199</v>
      </c>
      <c r="D32" s="268" t="s">
        <v>235</v>
      </c>
    </row>
    <row r="33" spans="1:4" ht="63" x14ac:dyDescent="0.25">
      <c r="A33" s="258" t="s">
        <v>190</v>
      </c>
      <c r="B33" s="166" t="s">
        <v>176</v>
      </c>
      <c r="C33" s="265" t="s">
        <v>199</v>
      </c>
      <c r="D33" s="268" t="s">
        <v>235</v>
      </c>
    </row>
    <row r="34" spans="1:4" ht="63" x14ac:dyDescent="0.25">
      <c r="A34" s="258" t="s">
        <v>191</v>
      </c>
      <c r="B34" s="166" t="s">
        <v>177</v>
      </c>
      <c r="C34" s="265" t="s">
        <v>199</v>
      </c>
      <c r="D34" s="268" t="s">
        <v>235</v>
      </c>
    </row>
    <row r="35" spans="1:4" ht="63" x14ac:dyDescent="0.25">
      <c r="A35" s="258" t="s">
        <v>192</v>
      </c>
      <c r="B35" s="166" t="s">
        <v>181</v>
      </c>
      <c r="C35" s="265" t="s">
        <v>199</v>
      </c>
      <c r="D35" s="268" t="s">
        <v>235</v>
      </c>
    </row>
    <row r="36" spans="1:4" ht="63" x14ac:dyDescent="0.25">
      <c r="A36" s="258" t="s">
        <v>193</v>
      </c>
      <c r="B36" s="166" t="s">
        <v>182</v>
      </c>
      <c r="C36" s="265" t="s">
        <v>199</v>
      </c>
      <c r="D36" s="268" t="s">
        <v>235</v>
      </c>
    </row>
  </sheetData>
  <mergeCells count="1">
    <mergeCell ref="A2:C2"/>
  </mergeCells>
  <pageMargins left="0.7" right="0.7" top="0.75" bottom="0.75" header="0.3" footer="0.3"/>
  <pageSetup paperSize="9" scale="6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/>
  <dimension ref="A1:P36"/>
  <sheetViews>
    <sheetView topLeftCell="A13" zoomScaleNormal="100" zoomScaleSheetLayoutView="80" workbookViewId="0">
      <selection activeCell="D17" sqref="D17"/>
    </sheetView>
  </sheetViews>
  <sheetFormatPr defaultColWidth="9.140625" defaultRowHeight="35.1" customHeight="1" x14ac:dyDescent="0.25"/>
  <cols>
    <col min="1" max="1" width="5.5703125" style="17" customWidth="1"/>
    <col min="2" max="2" width="53.7109375" style="17" customWidth="1"/>
    <col min="3" max="3" width="14" style="17" customWidth="1"/>
    <col min="4" max="4" width="12" style="17" customWidth="1"/>
    <col min="5" max="7" width="19" style="17" customWidth="1"/>
    <col min="8" max="12" width="19" style="17" hidden="1" customWidth="1"/>
    <col min="13" max="13" width="19" style="17" customWidth="1"/>
    <col min="14" max="14" width="19" style="17" hidden="1" customWidth="1"/>
    <col min="15" max="15" width="19" style="17" customWidth="1"/>
    <col min="16" max="16" width="19.5703125" style="17" customWidth="1"/>
    <col min="17" max="16384" width="9.140625" style="17"/>
  </cols>
  <sheetData>
    <row r="1" spans="1:16" ht="22.5" customHeight="1" x14ac:dyDescent="0.25">
      <c r="P1" s="158" t="s">
        <v>343</v>
      </c>
    </row>
    <row r="2" spans="1:16" ht="21" customHeight="1" x14ac:dyDescent="0.25">
      <c r="P2" s="275"/>
    </row>
    <row r="3" spans="1:16" ht="21" customHeight="1" x14ac:dyDescent="0.25">
      <c r="A3" s="445" t="s">
        <v>238</v>
      </c>
      <c r="B3" s="445"/>
      <c r="C3" s="445"/>
      <c r="E3" s="1"/>
      <c r="M3" s="253"/>
      <c r="N3" s="253"/>
      <c r="O3" s="253"/>
      <c r="P3" s="256" t="s">
        <v>152</v>
      </c>
    </row>
    <row r="4" spans="1:16" ht="19.5" customHeight="1" x14ac:dyDescent="0.25">
      <c r="A4" s="445"/>
      <c r="B4" s="445"/>
      <c r="C4" s="445"/>
      <c r="E4" s="1"/>
      <c r="M4" s="253"/>
      <c r="N4" s="253"/>
      <c r="O4" s="253"/>
      <c r="P4" s="256" t="s">
        <v>341</v>
      </c>
    </row>
    <row r="5" spans="1:16" ht="37.5" customHeight="1" x14ac:dyDescent="0.25">
      <c r="A5" s="445"/>
      <c r="B5" s="445"/>
      <c r="C5" s="445"/>
      <c r="E5" s="1"/>
      <c r="M5" s="254"/>
      <c r="N5" s="254"/>
      <c r="O5" s="254"/>
      <c r="P5" s="257" t="s">
        <v>342</v>
      </c>
    </row>
    <row r="6" spans="1:16" ht="35.25" customHeight="1" x14ac:dyDescent="0.25">
      <c r="A6" s="445"/>
      <c r="B6" s="445"/>
      <c r="C6" s="445"/>
      <c r="E6" s="1"/>
      <c r="M6" s="255"/>
      <c r="N6" s="255"/>
      <c r="O6" s="255"/>
      <c r="P6" s="257" t="s">
        <v>281</v>
      </c>
    </row>
    <row r="7" spans="1:16" ht="19.5" customHeight="1" x14ac:dyDescent="0.25">
      <c r="M7" s="253"/>
      <c r="N7" s="253"/>
      <c r="O7" s="253"/>
      <c r="P7" s="253"/>
    </row>
    <row r="8" spans="1:16" ht="21" customHeight="1" x14ac:dyDescent="0.25"/>
    <row r="9" spans="1:16" ht="27" customHeight="1" x14ac:dyDescent="0.25">
      <c r="A9" s="446" t="s">
        <v>55</v>
      </c>
      <c r="B9" s="446"/>
      <c r="C9" s="446"/>
      <c r="D9" s="446"/>
      <c r="E9" s="446"/>
      <c r="F9" s="446"/>
      <c r="G9" s="446"/>
      <c r="H9" s="446"/>
      <c r="I9" s="446"/>
      <c r="J9" s="446"/>
      <c r="K9" s="446"/>
      <c r="L9" s="446"/>
      <c r="M9" s="446"/>
      <c r="N9" s="446"/>
      <c r="O9" s="446"/>
      <c r="P9" s="446"/>
    </row>
    <row r="10" spans="1:16" ht="28.5" customHeight="1" x14ac:dyDescent="0.25">
      <c r="A10" s="446" t="s">
        <v>237</v>
      </c>
      <c r="B10" s="446"/>
      <c r="C10" s="446"/>
      <c r="D10" s="446"/>
      <c r="E10" s="446"/>
      <c r="F10" s="446"/>
      <c r="G10" s="446"/>
      <c r="H10" s="446"/>
      <c r="I10" s="446"/>
      <c r="J10" s="446"/>
      <c r="K10" s="446"/>
      <c r="L10" s="446"/>
      <c r="M10" s="446"/>
      <c r="N10" s="446"/>
      <c r="O10" s="446"/>
      <c r="P10" s="446"/>
    </row>
    <row r="11" spans="1:16" ht="28.5" customHeight="1" x14ac:dyDescent="0.25">
      <c r="A11" s="164"/>
      <c r="B11" s="164"/>
      <c r="C11" s="164"/>
      <c r="D11" s="446" t="s">
        <v>345</v>
      </c>
      <c r="E11" s="446"/>
      <c r="F11" s="446"/>
      <c r="G11" s="446"/>
      <c r="H11" s="446"/>
      <c r="I11" s="446"/>
      <c r="J11" s="446"/>
      <c r="K11" s="164"/>
      <c r="L11" s="164"/>
      <c r="M11" s="164"/>
      <c r="N11" s="164"/>
      <c r="O11" s="315"/>
      <c r="P11" s="164"/>
    </row>
    <row r="12" spans="1:16" ht="18" x14ac:dyDescent="0.25">
      <c r="A12" s="447" t="s">
        <v>338</v>
      </c>
      <c r="B12" s="447"/>
      <c r="C12" s="447"/>
      <c r="D12" s="447"/>
      <c r="E12" s="447"/>
      <c r="F12" s="447"/>
      <c r="G12" s="447"/>
      <c r="H12" s="447"/>
      <c r="I12" s="447"/>
      <c r="J12" s="447"/>
      <c r="K12" s="447"/>
      <c r="L12" s="447"/>
      <c r="M12" s="447"/>
      <c r="N12" s="447"/>
      <c r="O12" s="447"/>
      <c r="P12" s="447"/>
    </row>
    <row r="14" spans="1:16" ht="72" customHeight="1" x14ac:dyDescent="0.25">
      <c r="A14" s="15" t="s">
        <v>0</v>
      </c>
      <c r="B14" s="20" t="s">
        <v>11</v>
      </c>
      <c r="C14" s="15" t="s">
        <v>68</v>
      </c>
      <c r="D14" s="15" t="s">
        <v>72</v>
      </c>
      <c r="E14" s="15" t="s">
        <v>71</v>
      </c>
      <c r="F14" s="15" t="s">
        <v>69</v>
      </c>
      <c r="G14" s="15" t="s">
        <v>70</v>
      </c>
      <c r="H14" s="15" t="s">
        <v>73</v>
      </c>
      <c r="I14" s="15" t="s">
        <v>78</v>
      </c>
      <c r="J14" s="13" t="s">
        <v>74</v>
      </c>
      <c r="K14" s="13" t="s">
        <v>76</v>
      </c>
      <c r="L14" s="13" t="s">
        <v>83</v>
      </c>
      <c r="M14" s="13" t="s">
        <v>77</v>
      </c>
      <c r="N14" s="13" t="s">
        <v>75</v>
      </c>
      <c r="O14" s="317" t="s">
        <v>241</v>
      </c>
      <c r="P14" s="13" t="s">
        <v>62</v>
      </c>
    </row>
    <row r="15" spans="1:16" ht="39.950000000000003" customHeight="1" x14ac:dyDescent="0.25">
      <c r="A15" s="39">
        <v>1</v>
      </c>
      <c r="B15" s="112" t="s">
        <v>47</v>
      </c>
      <c r="C15" s="144">
        <f>'1. Материальные затраты'!$C$14</f>
        <v>22.536634663971704</v>
      </c>
      <c r="D15" s="145">
        <f>'1. Материальные затраты'!$C$14</f>
        <v>22.536634663971704</v>
      </c>
      <c r="E15" s="145">
        <f>'1. Материальные затраты'!$C$14</f>
        <v>22.536634663971704</v>
      </c>
      <c r="F15" s="145">
        <f>'1. Материальные затраты'!$C$14</f>
        <v>22.536634663971704</v>
      </c>
      <c r="G15" s="145">
        <f>'1. Материальные затраты'!$C$14</f>
        <v>22.536634663971704</v>
      </c>
      <c r="H15" s="145">
        <f>'1. Материальные затраты'!$C$14</f>
        <v>22.536634663971704</v>
      </c>
      <c r="I15" s="145">
        <f>'1. Материальные затраты'!$C$14</f>
        <v>22.536634663971704</v>
      </c>
      <c r="J15" s="145">
        <f>'1. Материальные затраты'!$C$14</f>
        <v>22.536634663971704</v>
      </c>
      <c r="K15" s="145">
        <f>'1. Материальные затраты'!$C$14</f>
        <v>22.536634663971704</v>
      </c>
      <c r="L15" s="145">
        <f>'1. Материальные затраты'!$C$14</f>
        <v>22.536634663971704</v>
      </c>
      <c r="M15" s="145">
        <f>'1. Материальные затраты'!$C$14</f>
        <v>22.536634663971704</v>
      </c>
      <c r="N15" s="145">
        <f>'1. Материальные затраты'!$C$14</f>
        <v>22.536634663971704</v>
      </c>
      <c r="O15" s="145">
        <f>'1. Материальные затраты'!$C$14</f>
        <v>22.536634663971704</v>
      </c>
      <c r="P15" s="146" t="s">
        <v>157</v>
      </c>
    </row>
    <row r="16" spans="1:16" ht="43.5" customHeight="1" x14ac:dyDescent="0.25">
      <c r="A16" s="58">
        <v>2</v>
      </c>
      <c r="B16" s="89" t="s">
        <v>51</v>
      </c>
      <c r="C16" s="147">
        <f>'2. Затраты на оплату труда'!N14</f>
        <v>64.759979787771599</v>
      </c>
      <c r="D16" s="147">
        <f>'2. Затраты на оплату труда'!N15</f>
        <v>72.278928751894895</v>
      </c>
      <c r="E16" s="147">
        <f>'2. Затраты на оплату труда'!N16</f>
        <v>151.700252652855</v>
      </c>
      <c r="F16" s="147">
        <f>'2. Затраты на оплату труда'!N17</f>
        <v>90.773117736230418</v>
      </c>
      <c r="G16" s="147">
        <f>'2. Затраты на оплату труда'!N18</f>
        <v>100.59626073774633</v>
      </c>
      <c r="H16" s="148" t="e">
        <f>'2. Затраты на оплату труда'!#REF!</f>
        <v>#REF!</v>
      </c>
      <c r="I16" s="148" t="e">
        <f>'2. Затраты на оплату труда'!#REF!</f>
        <v>#REF!</v>
      </c>
      <c r="J16" s="148" t="e">
        <f>'2. Затраты на оплату труда'!#REF!</f>
        <v>#REF!</v>
      </c>
      <c r="K16" s="148" t="e">
        <f>'2. Затраты на оплату труда'!#REF!</f>
        <v>#REF!</v>
      </c>
      <c r="L16" s="148" t="e">
        <f>'2. Затраты на оплату труда'!#REF!</f>
        <v>#REF!</v>
      </c>
      <c r="M16" s="148">
        <f>'2. Затраты на оплату труда'!P31</f>
        <v>188.51739262253665</v>
      </c>
      <c r="N16" s="148" t="e">
        <f>'2. Затраты на оплату труда'!#REF!</f>
        <v>#REF!</v>
      </c>
      <c r="O16" s="148">
        <f>'2. Затраты на оплату труда'!P32</f>
        <v>151.700252652855</v>
      </c>
      <c r="P16" s="149" t="s">
        <v>158</v>
      </c>
    </row>
    <row r="17" spans="1:16" ht="39.950000000000003" customHeight="1" x14ac:dyDescent="0.25">
      <c r="A17" s="58">
        <v>3</v>
      </c>
      <c r="B17" s="89" t="s">
        <v>52</v>
      </c>
      <c r="C17" s="147">
        <f>0.302*C16</f>
        <v>19.557513895907022</v>
      </c>
      <c r="D17" s="150">
        <f t="shared" ref="D17:H17" si="0">0.302*D16</f>
        <v>21.828236483072256</v>
      </c>
      <c r="E17" s="150">
        <f t="shared" si="0"/>
        <v>45.813476301162211</v>
      </c>
      <c r="F17" s="148">
        <f t="shared" si="0"/>
        <v>27.413481556341587</v>
      </c>
      <c r="G17" s="148">
        <f t="shared" si="0"/>
        <v>30.380070742799393</v>
      </c>
      <c r="H17" s="148" t="e">
        <f t="shared" si="0"/>
        <v>#REF!</v>
      </c>
      <c r="I17" s="148" t="e">
        <f>0.302*I16</f>
        <v>#REF!</v>
      </c>
      <c r="J17" s="148" t="e">
        <f t="shared" ref="J17" si="1">0.302*J16</f>
        <v>#REF!</v>
      </c>
      <c r="K17" s="148" t="e">
        <f>0.302*K16</f>
        <v>#REF!</v>
      </c>
      <c r="L17" s="148" t="e">
        <f>0.302*L16</f>
        <v>#REF!</v>
      </c>
      <c r="M17" s="148">
        <f>0.302*M16</f>
        <v>56.932252572006064</v>
      </c>
      <c r="N17" s="148" t="e">
        <f>0.302*N16</f>
        <v>#REF!</v>
      </c>
      <c r="O17" s="148">
        <f>0.302*O16</f>
        <v>45.813476301162211</v>
      </c>
      <c r="P17" s="149" t="s">
        <v>161</v>
      </c>
    </row>
    <row r="18" spans="1:16" ht="39.950000000000003" customHeight="1" x14ac:dyDescent="0.25">
      <c r="A18" s="58">
        <v>4</v>
      </c>
      <c r="B18" s="89" t="s">
        <v>26</v>
      </c>
      <c r="C18" s="147">
        <f>'3. Амортизация'!$D$14</f>
        <v>6.1879737241030828</v>
      </c>
      <c r="D18" s="150">
        <f>'3. Амортизация'!$D$14</f>
        <v>6.1879737241030828</v>
      </c>
      <c r="E18" s="150">
        <f>'3. Амортизация'!$D$14</f>
        <v>6.1879737241030828</v>
      </c>
      <c r="F18" s="148">
        <f>'3. Амортизация'!$D$14</f>
        <v>6.1879737241030828</v>
      </c>
      <c r="G18" s="148">
        <f>'3. Амортизация'!$D$14</f>
        <v>6.1879737241030828</v>
      </c>
      <c r="H18" s="148">
        <f>'3. Амортизация'!$D$14</f>
        <v>6.1879737241030828</v>
      </c>
      <c r="I18" s="148">
        <f>'3. Амортизация'!$D$14</f>
        <v>6.1879737241030828</v>
      </c>
      <c r="J18" s="148">
        <f>'3. Амортизация'!$D$14</f>
        <v>6.1879737241030828</v>
      </c>
      <c r="K18" s="148">
        <f>'3. Амортизация'!$D$14</f>
        <v>6.1879737241030828</v>
      </c>
      <c r="L18" s="148">
        <f>'3. Амортизация'!D14</f>
        <v>6.1879737241030828</v>
      </c>
      <c r="M18" s="148">
        <f>'3. Амортизация'!$D$14</f>
        <v>6.1879737241030828</v>
      </c>
      <c r="N18" s="148">
        <f>'3. Амортизация'!$D$14</f>
        <v>6.1879737241030828</v>
      </c>
      <c r="O18" s="148">
        <f>'3. Амортизация'!$D$14</f>
        <v>6.1879737241030828</v>
      </c>
      <c r="P18" s="148" t="s">
        <v>159</v>
      </c>
    </row>
    <row r="19" spans="1:16" ht="39.950000000000003" customHeight="1" x14ac:dyDescent="0.25">
      <c r="A19" s="58">
        <v>5</v>
      </c>
      <c r="B19" s="89" t="s">
        <v>369</v>
      </c>
      <c r="C19" s="147">
        <f>'4. Прочие затраты'!$C$12*Калькуляция!C16/100</f>
        <v>54.333623041940371</v>
      </c>
      <c r="D19" s="150">
        <f>'4. Прочие затраты'!$C$12*Калькуляция!D16/100</f>
        <v>60.642021222839823</v>
      </c>
      <c r="E19" s="150">
        <f>'4. Прочие затраты'!$C$12*Калькуляция!E16/100</f>
        <v>127.27651197574536</v>
      </c>
      <c r="F19" s="148">
        <f>'4. Прочие затраты'!$C$12*Калькуляция!F16/100</f>
        <v>76.158645780697327</v>
      </c>
      <c r="G19" s="148">
        <f>'4. Прочие затраты'!$C$12*Калькуляция!G16/100</f>
        <v>84.400262758969177</v>
      </c>
      <c r="H19" s="148" t="e">
        <f>'4. Прочие затраты'!$C$12*Калькуляция!H16/100</f>
        <v>#REF!</v>
      </c>
      <c r="I19" s="148" t="e">
        <f>'4. Прочие затраты'!$C$12*Калькуляция!I16/100</f>
        <v>#REF!</v>
      </c>
      <c r="J19" s="148" t="e">
        <f>'4. Прочие затраты'!$C$12*Калькуляция!J16/100</f>
        <v>#REF!</v>
      </c>
      <c r="K19" s="148" t="e">
        <f>'4. Прочие затраты'!$C$12*Калькуляция!K16/100</f>
        <v>#REF!</v>
      </c>
      <c r="L19" s="148" t="e">
        <f>'4. Прочие затраты'!$C$12*Калькуляция!L16/100</f>
        <v>#REF!</v>
      </c>
      <c r="M19" s="148">
        <f>'4. Прочие затраты'!$C$12*Калькуляция!M16/100</f>
        <v>158.16609241030827</v>
      </c>
      <c r="N19" s="148" t="e">
        <f>'4. Прочие затраты'!$C$12*Калькуляция!N16/100</f>
        <v>#REF!</v>
      </c>
      <c r="O19" s="148">
        <f>'4. Прочие затраты'!$C$12*Калькуляция!O16/100</f>
        <v>127.27651197574536</v>
      </c>
      <c r="P19" s="148" t="s">
        <v>160</v>
      </c>
    </row>
    <row r="20" spans="1:16" s="18" customFormat="1" ht="39.950000000000003" customHeight="1" x14ac:dyDescent="0.25">
      <c r="A20" s="58">
        <v>6</v>
      </c>
      <c r="B20" s="93" t="s">
        <v>56</v>
      </c>
      <c r="C20" s="151">
        <f>SUM(C15:C19)</f>
        <v>167.37572511369376</v>
      </c>
      <c r="D20" s="152">
        <f>SUM(D15:D19)</f>
        <v>183.47379484588177</v>
      </c>
      <c r="E20" s="152">
        <f>SUM(E15:E19)</f>
        <v>353.51484931783739</v>
      </c>
      <c r="F20" s="32">
        <f t="shared" ref="F20:G20" si="2">SUM(F15:F19)</f>
        <v>223.06985346134411</v>
      </c>
      <c r="G20" s="32">
        <f t="shared" si="2"/>
        <v>244.10120262758969</v>
      </c>
      <c r="H20" s="32" t="e">
        <f t="shared" ref="H20:J20" si="3">SUM(H15:H19)</f>
        <v>#REF!</v>
      </c>
      <c r="I20" s="32" t="e">
        <f>SUM(I15:I19)</f>
        <v>#REF!</v>
      </c>
      <c r="J20" s="32" t="e">
        <f t="shared" si="3"/>
        <v>#REF!</v>
      </c>
      <c r="K20" s="32" t="e">
        <f>SUM(K15:K19)</f>
        <v>#REF!</v>
      </c>
      <c r="L20" s="32" t="e">
        <f>SUM(L15:L19)</f>
        <v>#REF!</v>
      </c>
      <c r="M20" s="32">
        <f>SUM(M15:M19)</f>
        <v>432.34034599292579</v>
      </c>
      <c r="N20" s="32" t="e">
        <f>SUM(N15:N19)</f>
        <v>#REF!</v>
      </c>
      <c r="O20" s="32">
        <f>SUM(O15:O19)</f>
        <v>353.51484931783739</v>
      </c>
      <c r="P20" s="32"/>
    </row>
    <row r="21" spans="1:16" s="18" customFormat="1" ht="39.950000000000003" customHeight="1" x14ac:dyDescent="0.25">
      <c r="A21" s="58">
        <v>7</v>
      </c>
      <c r="B21" s="132" t="s">
        <v>239</v>
      </c>
      <c r="C21" s="153">
        <f t="shared" ref="C21:N21" si="4">C20*0.1</f>
        <v>16.737572511369375</v>
      </c>
      <c r="D21" s="153">
        <f t="shared" si="4"/>
        <v>18.347379484588178</v>
      </c>
      <c r="E21" s="153">
        <f t="shared" si="4"/>
        <v>35.351484931783737</v>
      </c>
      <c r="F21" s="153">
        <f t="shared" si="4"/>
        <v>22.306985346134411</v>
      </c>
      <c r="G21" s="153">
        <f t="shared" si="4"/>
        <v>24.410120262758969</v>
      </c>
      <c r="H21" s="153" t="e">
        <f t="shared" si="4"/>
        <v>#REF!</v>
      </c>
      <c r="I21" s="153" t="e">
        <f t="shared" si="4"/>
        <v>#REF!</v>
      </c>
      <c r="J21" s="153" t="e">
        <f t="shared" si="4"/>
        <v>#REF!</v>
      </c>
      <c r="K21" s="153" t="e">
        <f t="shared" si="4"/>
        <v>#REF!</v>
      </c>
      <c r="L21" s="153" t="e">
        <f t="shared" si="4"/>
        <v>#REF!</v>
      </c>
      <c r="M21" s="153">
        <f t="shared" si="4"/>
        <v>43.234034599292585</v>
      </c>
      <c r="N21" s="153" t="e">
        <f t="shared" si="4"/>
        <v>#REF!</v>
      </c>
      <c r="O21" s="153">
        <f t="shared" ref="O21" si="5">O20*0.1</f>
        <v>35.351484931783737</v>
      </c>
      <c r="P21" s="154"/>
    </row>
    <row r="22" spans="1:16" s="18" customFormat="1" ht="39.950000000000003" customHeight="1" x14ac:dyDescent="0.25">
      <c r="A22" s="58">
        <v>8</v>
      </c>
      <c r="B22" s="132" t="s">
        <v>93</v>
      </c>
      <c r="C22" s="155">
        <f>ROUND(C20+C21,1)</f>
        <v>184.1</v>
      </c>
      <c r="D22" s="155">
        <f t="shared" ref="D22:N22" si="6">ROUND(D20+D21,1)</f>
        <v>201.8</v>
      </c>
      <c r="E22" s="155">
        <f t="shared" si="6"/>
        <v>388.9</v>
      </c>
      <c r="F22" s="155">
        <f t="shared" si="6"/>
        <v>245.4</v>
      </c>
      <c r="G22" s="155">
        <f t="shared" si="6"/>
        <v>268.5</v>
      </c>
      <c r="H22" s="155" t="e">
        <f t="shared" si="6"/>
        <v>#REF!</v>
      </c>
      <c r="I22" s="155" t="e">
        <f t="shared" si="6"/>
        <v>#REF!</v>
      </c>
      <c r="J22" s="155" t="e">
        <f t="shared" si="6"/>
        <v>#REF!</v>
      </c>
      <c r="K22" s="155" t="e">
        <f t="shared" si="6"/>
        <v>#REF!</v>
      </c>
      <c r="L22" s="155" t="e">
        <f t="shared" si="6"/>
        <v>#REF!</v>
      </c>
      <c r="M22" s="155">
        <f t="shared" si="6"/>
        <v>475.6</v>
      </c>
      <c r="N22" s="155" t="e">
        <f t="shared" si="6"/>
        <v>#REF!</v>
      </c>
      <c r="O22" s="155">
        <f t="shared" ref="O22" si="7">ROUND(O20+O21,1)</f>
        <v>388.9</v>
      </c>
      <c r="P22" s="154"/>
    </row>
    <row r="23" spans="1:16" s="18" customFormat="1" ht="39.950000000000003" customHeight="1" x14ac:dyDescent="0.25">
      <c r="A23" s="58">
        <f t="shared" ref="A23:A24" si="8">A22+1</f>
        <v>9</v>
      </c>
      <c r="B23" s="132" t="s">
        <v>94</v>
      </c>
      <c r="C23" s="155">
        <f>C22*0.2</f>
        <v>36.82</v>
      </c>
      <c r="D23" s="142">
        <f>D22*0.2</f>
        <v>40.360000000000007</v>
      </c>
      <c r="E23" s="142">
        <f t="shared" ref="E23:N23" si="9">E22*0.2</f>
        <v>77.78</v>
      </c>
      <c r="F23" s="142">
        <f t="shared" si="9"/>
        <v>49.080000000000005</v>
      </c>
      <c r="G23" s="142">
        <f t="shared" si="9"/>
        <v>53.7</v>
      </c>
      <c r="H23" s="142" t="e">
        <f t="shared" si="9"/>
        <v>#REF!</v>
      </c>
      <c r="I23" s="142" t="e">
        <f t="shared" si="9"/>
        <v>#REF!</v>
      </c>
      <c r="J23" s="142" t="e">
        <f t="shared" si="9"/>
        <v>#REF!</v>
      </c>
      <c r="K23" s="142" t="e">
        <f t="shared" si="9"/>
        <v>#REF!</v>
      </c>
      <c r="L23" s="142" t="e">
        <f t="shared" si="9"/>
        <v>#REF!</v>
      </c>
      <c r="M23" s="142">
        <f t="shared" si="9"/>
        <v>95.12</v>
      </c>
      <c r="N23" s="142" t="e">
        <f t="shared" si="9"/>
        <v>#REF!</v>
      </c>
      <c r="O23" s="142">
        <f t="shared" ref="O23" si="10">O22*0.2</f>
        <v>77.78</v>
      </c>
      <c r="P23" s="154"/>
    </row>
    <row r="24" spans="1:16" s="18" customFormat="1" ht="39.950000000000003" customHeight="1" x14ac:dyDescent="0.25">
      <c r="A24" s="58">
        <f t="shared" si="8"/>
        <v>10</v>
      </c>
      <c r="B24" s="132" t="s">
        <v>95</v>
      </c>
      <c r="C24" s="155">
        <f>ROUND(C22+C23,1)</f>
        <v>220.9</v>
      </c>
      <c r="D24" s="155">
        <f t="shared" ref="D24:M24" si="11">ROUND(D22+D23,1)</f>
        <v>242.2</v>
      </c>
      <c r="E24" s="155">
        <f t="shared" si="11"/>
        <v>466.7</v>
      </c>
      <c r="F24" s="155">
        <f t="shared" si="11"/>
        <v>294.5</v>
      </c>
      <c r="G24" s="155">
        <f t="shared" si="11"/>
        <v>322.2</v>
      </c>
      <c r="H24" s="155" t="e">
        <f t="shared" si="11"/>
        <v>#REF!</v>
      </c>
      <c r="I24" s="155" t="e">
        <f t="shared" si="11"/>
        <v>#REF!</v>
      </c>
      <c r="J24" s="155" t="e">
        <f t="shared" si="11"/>
        <v>#REF!</v>
      </c>
      <c r="K24" s="155" t="e">
        <f t="shared" si="11"/>
        <v>#REF!</v>
      </c>
      <c r="L24" s="155" t="e">
        <f t="shared" si="11"/>
        <v>#REF!</v>
      </c>
      <c r="M24" s="155">
        <f t="shared" si="11"/>
        <v>570.70000000000005</v>
      </c>
      <c r="N24" s="155" t="e">
        <f>ROUND(N22+N23,1)</f>
        <v>#REF!</v>
      </c>
      <c r="O24" s="155">
        <f>ROUND(O22+O23,1)</f>
        <v>466.7</v>
      </c>
      <c r="P24" s="154"/>
    </row>
    <row r="25" spans="1:16" s="18" customFormat="1" ht="18" customHeight="1" x14ac:dyDescent="0.25">
      <c r="A25" s="9"/>
      <c r="B25" s="156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86"/>
    </row>
    <row r="26" spans="1:16" s="18" customFormat="1" ht="57" customHeight="1" x14ac:dyDescent="0.25">
      <c r="A26" s="9"/>
      <c r="B26" s="274" t="s">
        <v>232</v>
      </c>
      <c r="C26" s="378"/>
      <c r="D26" s="378"/>
      <c r="E26" s="274" t="s">
        <v>195</v>
      </c>
      <c r="F26" s="378"/>
      <c r="G26" s="370"/>
      <c r="H26" s="370"/>
      <c r="I26" s="370"/>
      <c r="J26" s="370"/>
      <c r="K26" s="370"/>
      <c r="L26" s="263"/>
      <c r="O26" s="187"/>
      <c r="P26" s="263"/>
    </row>
    <row r="27" spans="1:16" s="18" customFormat="1" ht="18.75" customHeight="1" x14ac:dyDescent="0.25">
      <c r="A27" s="261"/>
      <c r="B27" s="156"/>
      <c r="C27" s="444"/>
      <c r="D27" s="444"/>
      <c r="E27" s="444"/>
      <c r="F27" s="444"/>
      <c r="G27" s="371"/>
      <c r="H27" s="371"/>
      <c r="I27" s="371"/>
      <c r="J27" s="371"/>
      <c r="K27" s="371"/>
      <c r="L27" s="274"/>
      <c r="O27" s="263"/>
      <c r="P27" s="274"/>
    </row>
    <row r="28" spans="1:16" s="2" customFormat="1" ht="19.5" customHeight="1" x14ac:dyDescent="0.25">
      <c r="A28" s="3"/>
      <c r="B28" s="163"/>
      <c r="C28" s="365"/>
      <c r="D28" s="372"/>
      <c r="E28" s="372"/>
      <c r="F28" s="372"/>
      <c r="G28" s="376"/>
      <c r="H28" s="376"/>
      <c r="I28" s="376"/>
      <c r="J28" s="376"/>
      <c r="K28" s="376"/>
      <c r="L28" s="373"/>
      <c r="O28" s="263"/>
      <c r="P28" s="263"/>
    </row>
    <row r="29" spans="1:16" ht="19.5" customHeight="1" x14ac:dyDescent="0.25">
      <c r="A29" s="16"/>
      <c r="B29" s="158"/>
      <c r="C29" s="444"/>
      <c r="D29" s="444"/>
      <c r="E29" s="444"/>
      <c r="F29" s="444"/>
      <c r="G29" s="377"/>
      <c r="H29" s="377"/>
      <c r="I29" s="377"/>
      <c r="J29" s="377"/>
      <c r="K29" s="377"/>
      <c r="L29" s="373"/>
      <c r="O29" s="263"/>
      <c r="P29" s="263"/>
    </row>
    <row r="30" spans="1:16" s="1" customFormat="1" ht="19.5" customHeight="1" x14ac:dyDescent="0.25">
      <c r="A30" s="162"/>
      <c r="B30" s="163"/>
      <c r="C30" s="273"/>
      <c r="D30" s="274"/>
      <c r="E30" s="274"/>
      <c r="F30" s="274"/>
      <c r="G30" s="374"/>
      <c r="H30" s="375"/>
      <c r="I30" s="374"/>
      <c r="J30" s="374"/>
      <c r="K30" s="374"/>
      <c r="L30" s="274"/>
      <c r="O30" s="264"/>
      <c r="P30" s="264"/>
    </row>
    <row r="31" spans="1:16" ht="19.5" customHeight="1" x14ac:dyDescent="0.25">
      <c r="A31" s="16"/>
      <c r="B31" s="158"/>
      <c r="C31" s="262" t="s">
        <v>195</v>
      </c>
      <c r="D31" s="274"/>
      <c r="F31" s="274"/>
      <c r="G31" s="374"/>
      <c r="H31" s="377"/>
      <c r="I31" s="377"/>
      <c r="J31" s="377"/>
      <c r="K31" s="377"/>
      <c r="L31" s="373"/>
      <c r="O31" s="264"/>
      <c r="P31" s="264"/>
    </row>
    <row r="32" spans="1:16" ht="19.5" customHeight="1" x14ac:dyDescent="0.25">
      <c r="A32" s="16"/>
      <c r="B32" s="158"/>
      <c r="C32" s="262"/>
      <c r="D32" s="16"/>
      <c r="E32" s="16"/>
      <c r="F32" s="16"/>
      <c r="G32" s="16"/>
      <c r="H32" s="159"/>
      <c r="I32" s="16"/>
      <c r="J32" s="16"/>
      <c r="K32" s="16"/>
      <c r="L32" s="16"/>
      <c r="M32" s="16"/>
      <c r="N32" s="16"/>
      <c r="O32" s="16"/>
    </row>
    <row r="33" spans="3:15" s="1" customFormat="1" ht="27" customHeight="1" x14ac:dyDescent="0.25">
      <c r="F33" s="14"/>
      <c r="G33" s="14"/>
      <c r="H33" s="14"/>
      <c r="I33" s="14"/>
      <c r="J33" s="14"/>
      <c r="K33" s="14"/>
      <c r="L33" s="14"/>
      <c r="M33" s="14"/>
      <c r="N33" s="14"/>
      <c r="O33" s="316"/>
    </row>
    <row r="34" spans="3:15" ht="35.1" customHeight="1" x14ac:dyDescent="0.25"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</row>
    <row r="35" spans="3:15" ht="35.1" customHeight="1" x14ac:dyDescent="0.25">
      <c r="C35" s="16"/>
      <c r="D35" s="16"/>
      <c r="E35" s="16"/>
      <c r="F35" s="16"/>
    </row>
    <row r="36" spans="3:15" ht="35.1" customHeight="1" x14ac:dyDescent="0.25"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</row>
  </sheetData>
  <mergeCells count="7">
    <mergeCell ref="C27:F27"/>
    <mergeCell ref="C29:F29"/>
    <mergeCell ref="A3:C6"/>
    <mergeCell ref="A9:P9"/>
    <mergeCell ref="A10:P10"/>
    <mergeCell ref="A12:P12"/>
    <mergeCell ref="D11:J11"/>
  </mergeCells>
  <printOptions horizontalCentered="1"/>
  <pageMargins left="0" right="0.11811023622047245" top="0.94488188976377963" bottom="0.15748031496062992" header="0" footer="0"/>
  <pageSetup paperSize="9" scale="54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FF0000"/>
  </sheetPr>
  <dimension ref="A1:K15"/>
  <sheetViews>
    <sheetView view="pageBreakPreview" zoomScale="90" zoomScaleNormal="100" zoomScaleSheetLayoutView="90" workbookViewId="0">
      <selection activeCell="D10" sqref="D10"/>
    </sheetView>
  </sheetViews>
  <sheetFormatPr defaultColWidth="9.140625" defaultRowHeight="30" customHeight="1" x14ac:dyDescent="0.25"/>
  <cols>
    <col min="1" max="1" width="8.140625" style="2" customWidth="1"/>
    <col min="2" max="2" width="51" style="68" customWidth="1"/>
    <col min="3" max="3" width="19.5703125" style="3" customWidth="1"/>
    <col min="4" max="4" width="15.140625" style="2" customWidth="1"/>
    <col min="5" max="16384" width="9.140625" style="2"/>
  </cols>
  <sheetData>
    <row r="1" spans="1:11" ht="37.5" customHeight="1" x14ac:dyDescent="0.25">
      <c r="A1" s="449" t="s">
        <v>156</v>
      </c>
      <c r="B1" s="449"/>
    </row>
    <row r="2" spans="1:11" ht="36.75" customHeight="1" x14ac:dyDescent="0.25">
      <c r="A2" s="448" t="s">
        <v>339</v>
      </c>
      <c r="B2" s="448"/>
      <c r="C2" s="448"/>
      <c r="D2" s="448"/>
    </row>
    <row r="3" spans="1:11" ht="15.75" customHeight="1" x14ac:dyDescent="0.25">
      <c r="A3" s="1"/>
    </row>
    <row r="4" spans="1:11" s="1" customFormat="1" ht="30" customHeight="1" x14ac:dyDescent="0.25">
      <c r="A4" s="20" t="s">
        <v>0</v>
      </c>
      <c r="B4" s="15" t="s">
        <v>11</v>
      </c>
      <c r="C4" s="20" t="s">
        <v>5</v>
      </c>
      <c r="D4" s="20" t="s">
        <v>4</v>
      </c>
    </row>
    <row r="5" spans="1:11" s="1" customFormat="1" ht="30" customHeight="1" x14ac:dyDescent="0.25">
      <c r="A5" s="69">
        <v>1</v>
      </c>
      <c r="B5" s="70" t="s">
        <v>7</v>
      </c>
      <c r="C5" s="71" t="s">
        <v>6</v>
      </c>
      <c r="D5" s="72">
        <f>SUM(D6:D9)</f>
        <v>5</v>
      </c>
    </row>
    <row r="6" spans="1:11" s="1" customFormat="1" ht="30" customHeight="1" x14ac:dyDescent="0.25">
      <c r="A6" s="71"/>
      <c r="B6" s="73" t="s">
        <v>58</v>
      </c>
      <c r="C6" s="39" t="s">
        <v>6</v>
      </c>
      <c r="D6" s="168"/>
    </row>
    <row r="7" spans="1:11" ht="30" customHeight="1" x14ac:dyDescent="0.25">
      <c r="A7" s="58"/>
      <c r="B7" s="73" t="s">
        <v>1</v>
      </c>
      <c r="C7" s="58" t="s">
        <v>6</v>
      </c>
      <c r="D7" s="74"/>
    </row>
    <row r="8" spans="1:11" ht="30" customHeight="1" x14ac:dyDescent="0.25">
      <c r="A8" s="58"/>
      <c r="B8" s="73" t="s">
        <v>2</v>
      </c>
      <c r="C8" s="58" t="s">
        <v>6</v>
      </c>
      <c r="D8" s="74">
        <v>5</v>
      </c>
    </row>
    <row r="9" spans="1:11" ht="30" customHeight="1" x14ac:dyDescent="0.25">
      <c r="A9" s="58"/>
      <c r="B9" s="73" t="s">
        <v>3</v>
      </c>
      <c r="C9" s="58" t="s">
        <v>6</v>
      </c>
      <c r="D9" s="74"/>
    </row>
    <row r="10" spans="1:11" s="1" customFormat="1" ht="39.75" customHeight="1" x14ac:dyDescent="0.25">
      <c r="A10" s="75">
        <v>2</v>
      </c>
      <c r="B10" s="76" t="s">
        <v>36</v>
      </c>
      <c r="C10" s="75" t="s">
        <v>8</v>
      </c>
      <c r="D10" s="77">
        <v>1979</v>
      </c>
    </row>
    <row r="11" spans="1:11" s="1" customFormat="1" ht="30" hidden="1" customHeight="1" x14ac:dyDescent="0.25">
      <c r="A11" s="75">
        <v>3</v>
      </c>
      <c r="B11" s="76" t="s">
        <v>27</v>
      </c>
      <c r="C11" s="75" t="s">
        <v>8</v>
      </c>
      <c r="D11" s="78">
        <v>0</v>
      </c>
    </row>
    <row r="12" spans="1:11" ht="42" customHeight="1" x14ac:dyDescent="0.25">
      <c r="A12" s="75">
        <v>3</v>
      </c>
      <c r="B12" s="76" t="s">
        <v>37</v>
      </c>
      <c r="C12" s="75" t="s">
        <v>8</v>
      </c>
      <c r="D12" s="78">
        <f>D10-D11</f>
        <v>1979</v>
      </c>
    </row>
    <row r="13" spans="1:11" s="1" customFormat="1" ht="33" customHeight="1" x14ac:dyDescent="0.25">
      <c r="A13" s="79">
        <v>4</v>
      </c>
      <c r="B13" s="80" t="s">
        <v>9</v>
      </c>
      <c r="C13" s="79" t="s">
        <v>8</v>
      </c>
      <c r="D13" s="81">
        <f>D5*D12</f>
        <v>9895</v>
      </c>
    </row>
    <row r="14" spans="1:11" ht="30" customHeight="1" x14ac:dyDescent="0.25">
      <c r="K14" s="2" t="s">
        <v>348</v>
      </c>
    </row>
    <row r="15" spans="1:11" ht="30" customHeight="1" x14ac:dyDescent="0.25">
      <c r="A15" s="1"/>
      <c r="B15" s="1"/>
      <c r="C15" s="14"/>
    </row>
  </sheetData>
  <mergeCells count="2">
    <mergeCell ref="A2:D2"/>
    <mergeCell ref="A1:B1"/>
  </mergeCells>
  <pageMargins left="1.1023622047244095" right="0.31496062992125984" top="0.74803149606299213" bottom="0.74803149606299213" header="0.31496062992125984" footer="0.31496062992125984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C00000"/>
  </sheetPr>
  <dimension ref="A1:E17"/>
  <sheetViews>
    <sheetView zoomScale="110" zoomScaleNormal="110" zoomScaleSheetLayoutView="115" workbookViewId="0">
      <selection activeCell="C11" sqref="C11"/>
    </sheetView>
  </sheetViews>
  <sheetFormatPr defaultColWidth="9.140625" defaultRowHeight="15.75" x14ac:dyDescent="0.25"/>
  <cols>
    <col min="1" max="1" width="8.140625" style="2" customWidth="1"/>
    <col min="2" max="2" width="64.140625" style="2" customWidth="1"/>
    <col min="3" max="3" width="18.140625" style="2" customWidth="1"/>
    <col min="4" max="16384" width="9.140625" style="2"/>
  </cols>
  <sheetData>
    <row r="1" spans="1:5" ht="41.25" customHeight="1" x14ac:dyDescent="0.25">
      <c r="A1" s="449" t="s">
        <v>157</v>
      </c>
      <c r="B1" s="449"/>
    </row>
    <row r="2" spans="1:5" x14ac:dyDescent="0.25">
      <c r="A2" s="448" t="s">
        <v>155</v>
      </c>
      <c r="B2" s="448"/>
      <c r="C2" s="448"/>
    </row>
    <row r="3" spans="1:5" x14ac:dyDescent="0.25">
      <c r="A3" s="1"/>
    </row>
    <row r="4" spans="1:5" s="1" customFormat="1" ht="29.25" customHeight="1" x14ac:dyDescent="0.25">
      <c r="A4" s="165" t="s">
        <v>0</v>
      </c>
      <c r="B4" s="165" t="s">
        <v>11</v>
      </c>
      <c r="C4" s="165" t="s">
        <v>39</v>
      </c>
    </row>
    <row r="5" spans="1:5" ht="24" customHeight="1" x14ac:dyDescent="0.25">
      <c r="A5" s="173">
        <v>1</v>
      </c>
      <c r="B5" s="172" t="s">
        <v>41</v>
      </c>
      <c r="C5" s="174">
        <f>SUM(C6:C9)</f>
        <v>8000</v>
      </c>
    </row>
    <row r="6" spans="1:5" ht="15.75" customHeight="1" x14ac:dyDescent="0.25">
      <c r="A6" s="177" t="s">
        <v>163</v>
      </c>
      <c r="B6" s="385" t="s">
        <v>359</v>
      </c>
      <c r="C6" s="386">
        <v>8000</v>
      </c>
      <c r="D6" s="227"/>
      <c r="E6" s="84"/>
    </row>
    <row r="7" spans="1:5" ht="15.75" customHeight="1" x14ac:dyDescent="0.25">
      <c r="A7" s="177" t="s">
        <v>162</v>
      </c>
      <c r="B7" s="176"/>
      <c r="C7" s="175"/>
      <c r="D7" s="227"/>
      <c r="E7" s="84"/>
    </row>
    <row r="8" spans="1:5" ht="15.75" customHeight="1" x14ac:dyDescent="0.25">
      <c r="A8" s="177" t="s">
        <v>164</v>
      </c>
      <c r="B8" s="176"/>
      <c r="C8" s="175"/>
      <c r="D8" s="227"/>
      <c r="E8" s="84"/>
    </row>
    <row r="9" spans="1:5" ht="15.75" customHeight="1" x14ac:dyDescent="0.25">
      <c r="A9" s="177" t="s">
        <v>165</v>
      </c>
      <c r="B9" s="176"/>
      <c r="C9" s="175"/>
      <c r="D9" s="227"/>
      <c r="E9" s="84"/>
    </row>
    <row r="10" spans="1:5" x14ac:dyDescent="0.25">
      <c r="A10" s="178">
        <v>2</v>
      </c>
      <c r="B10" s="179" t="s">
        <v>40</v>
      </c>
      <c r="C10" s="180">
        <f>C11+C12</f>
        <v>107500</v>
      </c>
      <c r="E10" s="84"/>
    </row>
    <row r="11" spans="1:5" ht="16.5" x14ac:dyDescent="0.25">
      <c r="A11" s="181"/>
      <c r="B11" s="388" t="s">
        <v>360</v>
      </c>
      <c r="C11" s="389">
        <f>46000+17000+17000</f>
        <v>80000</v>
      </c>
      <c r="D11" s="228"/>
      <c r="E11" s="84"/>
    </row>
    <row r="12" spans="1:5" ht="16.5" x14ac:dyDescent="0.25">
      <c r="A12" s="390"/>
      <c r="B12" s="388" t="s">
        <v>361</v>
      </c>
      <c r="C12" s="389">
        <f>17500+10000</f>
        <v>27500</v>
      </c>
      <c r="D12" s="387"/>
      <c r="E12" s="84"/>
    </row>
    <row r="13" spans="1:5" ht="16.5" customHeight="1" x14ac:dyDescent="0.25">
      <c r="A13" s="169"/>
      <c r="B13" s="170" t="s">
        <v>10</v>
      </c>
      <c r="C13" s="171">
        <f>C5+C10+C10</f>
        <v>223000</v>
      </c>
      <c r="E13" s="84"/>
    </row>
    <row r="14" spans="1:5" ht="35.25" customHeight="1" x14ac:dyDescent="0.25">
      <c r="A14" s="46"/>
      <c r="B14" s="143" t="s">
        <v>45</v>
      </c>
      <c r="C14" s="203">
        <f>C13/'Расчет плановой трудоемкости'!D13</f>
        <v>22.536634663971704</v>
      </c>
    </row>
    <row r="16" spans="1:5" ht="62.25" customHeight="1" x14ac:dyDescent="0.25">
      <c r="A16" s="450" t="s">
        <v>349</v>
      </c>
      <c r="B16" s="450"/>
      <c r="C16" s="450"/>
      <c r="D16" s="450"/>
    </row>
    <row r="17" ht="8.25" customHeight="1" x14ac:dyDescent="0.25"/>
  </sheetData>
  <mergeCells count="3">
    <mergeCell ref="A2:C2"/>
    <mergeCell ref="A1:B1"/>
    <mergeCell ref="A16:D16"/>
  </mergeCells>
  <pageMargins left="1.1811023622047245" right="0.70866141732283472" top="0.74803149606299213" bottom="0.74803149606299213" header="0.31496062992125984" footer="0.31496062992125984"/>
  <pageSetup paperSize="9" scale="75" orientation="portrait" r:id="rId1"/>
  <rowBreaks count="1" manualBreakCount="1">
    <brk id="18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C00000"/>
  </sheetPr>
  <dimension ref="A1:AS33"/>
  <sheetViews>
    <sheetView zoomScaleNormal="100" zoomScaleSheetLayoutView="100" workbookViewId="0">
      <pane xSplit="2" ySplit="5" topLeftCell="F12" activePane="bottomRight" state="frozen"/>
      <selection activeCell="M10" sqref="M10"/>
      <selection pane="topRight" activeCell="M10" sqref="M10"/>
      <selection pane="bottomLeft" activeCell="M10" sqref="M10"/>
      <selection pane="bottomRight" activeCell="P30" sqref="P30"/>
    </sheetView>
  </sheetViews>
  <sheetFormatPr defaultColWidth="9.140625" defaultRowHeight="15.75" x14ac:dyDescent="0.25"/>
  <cols>
    <col min="1" max="1" width="5.28515625" style="3" customWidth="1"/>
    <col min="2" max="2" width="39.28515625" style="2" customWidth="1"/>
    <col min="3" max="3" width="13.140625" style="2" customWidth="1"/>
    <col min="4" max="4" width="6.5703125" style="2" customWidth="1"/>
    <col min="5" max="5" width="9.140625" style="2"/>
    <col min="6" max="6" width="5.85546875" style="2" customWidth="1"/>
    <col min="7" max="7" width="9.140625" style="2"/>
    <col min="8" max="8" width="8.7109375" style="2" customWidth="1"/>
    <col min="9" max="9" width="10.5703125" style="2" customWidth="1"/>
    <col min="10" max="10" width="7" style="2" customWidth="1"/>
    <col min="11" max="11" width="9.7109375" style="2" customWidth="1"/>
    <col min="12" max="12" width="6.28515625" style="2" customWidth="1"/>
    <col min="13" max="13" width="8.42578125" style="2" customWidth="1"/>
    <col min="14" max="14" width="12.5703125" style="2" customWidth="1"/>
    <col min="15" max="16" width="15.7109375" style="2" customWidth="1"/>
    <col min="17" max="17" width="17.85546875" style="2" customWidth="1"/>
    <col min="18" max="29" width="9.140625" style="2" customWidth="1"/>
    <col min="30" max="16384" width="9.140625" style="2"/>
  </cols>
  <sheetData>
    <row r="1" spans="1:45" ht="19.5" customHeight="1" x14ac:dyDescent="0.25">
      <c r="A1" s="449" t="s">
        <v>158</v>
      </c>
      <c r="B1" s="449"/>
    </row>
    <row r="3" spans="1:45" ht="30" customHeight="1" x14ac:dyDescent="0.25">
      <c r="A3" s="464" t="s">
        <v>344</v>
      </c>
      <c r="B3" s="464"/>
      <c r="C3" s="464"/>
      <c r="D3" s="464"/>
      <c r="E3" s="464"/>
      <c r="F3" s="464"/>
      <c r="G3" s="464"/>
      <c r="H3" s="464"/>
      <c r="I3" s="464"/>
      <c r="J3" s="464"/>
      <c r="K3" s="464"/>
      <c r="L3" s="464"/>
      <c r="M3" s="464"/>
      <c r="N3" s="464"/>
      <c r="O3" s="9"/>
    </row>
    <row r="4" spans="1:45" s="1" customFormat="1" ht="48.75" customHeight="1" x14ac:dyDescent="0.25">
      <c r="A4" s="479" t="s">
        <v>0</v>
      </c>
      <c r="B4" s="20" t="s">
        <v>11</v>
      </c>
      <c r="C4" s="50" t="s">
        <v>12</v>
      </c>
      <c r="D4" s="477" t="s">
        <v>17</v>
      </c>
      <c r="E4" s="478"/>
      <c r="F4" s="457" t="s">
        <v>14</v>
      </c>
      <c r="G4" s="463"/>
      <c r="H4" s="457" t="s">
        <v>84</v>
      </c>
      <c r="I4" s="463"/>
      <c r="J4" s="455" t="s">
        <v>35</v>
      </c>
      <c r="K4" s="456"/>
      <c r="L4" s="457" t="s">
        <v>18</v>
      </c>
      <c r="M4" s="458"/>
      <c r="N4" s="99" t="s">
        <v>38</v>
      </c>
      <c r="O4" s="15" t="s">
        <v>7</v>
      </c>
      <c r="P4" s="13" t="s">
        <v>98</v>
      </c>
    </row>
    <row r="5" spans="1:45" s="1" customFormat="1" ht="30" customHeight="1" x14ac:dyDescent="0.25">
      <c r="A5" s="480"/>
      <c r="B5" s="15" t="s">
        <v>5</v>
      </c>
      <c r="C5" s="12" t="s">
        <v>13</v>
      </c>
      <c r="D5" s="100" t="s">
        <v>15</v>
      </c>
      <c r="E5" s="101" t="s">
        <v>16</v>
      </c>
      <c r="F5" s="100" t="s">
        <v>15</v>
      </c>
      <c r="G5" s="101" t="s">
        <v>16</v>
      </c>
      <c r="H5" s="100" t="s">
        <v>15</v>
      </c>
      <c r="I5" s="101" t="s">
        <v>16</v>
      </c>
      <c r="J5" s="100" t="s">
        <v>15</v>
      </c>
      <c r="K5" s="101" t="s">
        <v>16</v>
      </c>
      <c r="L5" s="100" t="s">
        <v>15</v>
      </c>
      <c r="M5" s="101" t="s">
        <v>16</v>
      </c>
      <c r="N5" s="19" t="s">
        <v>16</v>
      </c>
      <c r="O5" s="36" t="s">
        <v>6</v>
      </c>
      <c r="P5" s="102" t="s">
        <v>99</v>
      </c>
    </row>
    <row r="6" spans="1:45" ht="30" customHeight="1" x14ac:dyDescent="0.25">
      <c r="A6" s="472">
        <v>1</v>
      </c>
      <c r="B6" s="103" t="s">
        <v>19</v>
      </c>
      <c r="C6" s="104"/>
      <c r="D6" s="105"/>
      <c r="E6" s="106"/>
      <c r="F6" s="105"/>
      <c r="G6" s="106"/>
      <c r="H6" s="105"/>
      <c r="I6" s="106"/>
      <c r="J6" s="107"/>
      <c r="K6" s="108"/>
      <c r="L6" s="105"/>
      <c r="M6" s="106"/>
      <c r="N6" s="109"/>
      <c r="O6" s="110"/>
      <c r="P6" s="111"/>
    </row>
    <row r="7" spans="1:45" ht="30" customHeight="1" x14ac:dyDescent="0.25">
      <c r="A7" s="473"/>
      <c r="B7" s="112" t="s">
        <v>58</v>
      </c>
      <c r="C7" s="113">
        <v>10680</v>
      </c>
      <c r="D7" s="229"/>
      <c r="E7" s="114">
        <f t="shared" ref="E7" si="0">C7*D7/100</f>
        <v>0</v>
      </c>
      <c r="F7" s="204"/>
      <c r="G7" s="117">
        <f>C7*F7/100</f>
        <v>0</v>
      </c>
      <c r="H7" s="229"/>
      <c r="I7" s="114">
        <f>C7*H7/100</f>
        <v>0</v>
      </c>
      <c r="J7" s="230"/>
      <c r="K7" s="114">
        <f>C7*J7/100</f>
        <v>0</v>
      </c>
      <c r="L7" s="229"/>
      <c r="M7" s="114">
        <f>C7*L7/100</f>
        <v>0</v>
      </c>
      <c r="N7" s="115">
        <f>(C7+E7+G7+I7+K7+M7)</f>
        <v>10680</v>
      </c>
      <c r="O7" s="168"/>
      <c r="P7" s="118">
        <f>ROUND(N7*O7*12/1000,1)</f>
        <v>0</v>
      </c>
      <c r="AE7" s="233"/>
      <c r="AF7" s="233"/>
      <c r="AG7" s="233"/>
      <c r="AH7" s="233"/>
      <c r="AI7" s="233"/>
      <c r="AJ7" s="233"/>
      <c r="AK7" s="233"/>
      <c r="AL7" s="233"/>
      <c r="AM7" s="233"/>
      <c r="AN7" s="233"/>
      <c r="AO7" s="233"/>
      <c r="AP7" s="233"/>
      <c r="AQ7" s="233"/>
      <c r="AR7" s="233"/>
      <c r="AS7" s="233"/>
    </row>
    <row r="8" spans="1:45" ht="30" customHeight="1" x14ac:dyDescent="0.25">
      <c r="A8" s="474"/>
      <c r="B8" s="89" t="s">
        <v>1</v>
      </c>
      <c r="C8" s="116">
        <v>11920</v>
      </c>
      <c r="D8" s="229"/>
      <c r="E8" s="117">
        <f>C8*D8/100</f>
        <v>0</v>
      </c>
      <c r="F8" s="204"/>
      <c r="G8" s="117">
        <f>C8*F8/100</f>
        <v>0</v>
      </c>
      <c r="H8" s="229"/>
      <c r="I8" s="114">
        <f>C8*H8/100</f>
        <v>0</v>
      </c>
      <c r="J8" s="230"/>
      <c r="K8" s="117">
        <f>C8*J8/100</f>
        <v>0</v>
      </c>
      <c r="L8" s="229"/>
      <c r="M8" s="117">
        <f>C8*L8/100</f>
        <v>0</v>
      </c>
      <c r="N8" s="115">
        <f t="shared" ref="N8:N11" si="1">(C8+E8+G8+I8+K8+M8)</f>
        <v>11920</v>
      </c>
      <c r="O8" s="74"/>
      <c r="P8" s="118">
        <f t="shared" ref="P8:P11" si="2">ROUND(N8*O8*12/1000,1)</f>
        <v>0</v>
      </c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/>
      <c r="AP8" s="233"/>
      <c r="AQ8" s="233"/>
      <c r="AR8" s="233"/>
      <c r="AS8" s="233"/>
    </row>
    <row r="9" spans="1:45" ht="30" customHeight="1" x14ac:dyDescent="0.25">
      <c r="A9" s="474"/>
      <c r="B9" s="89" t="s">
        <v>2</v>
      </c>
      <c r="C9" s="116">
        <v>13350</v>
      </c>
      <c r="D9" s="229">
        <v>15.4</v>
      </c>
      <c r="E9" s="117">
        <f t="shared" ref="E9:E10" si="3">C9*D9/100</f>
        <v>2055.9</v>
      </c>
      <c r="F9" s="204">
        <v>50</v>
      </c>
      <c r="G9" s="117">
        <f>C9*F9/100</f>
        <v>6675</v>
      </c>
      <c r="H9" s="229">
        <v>8</v>
      </c>
      <c r="I9" s="114">
        <f t="shared" ref="I9:I10" si="4">C9*H9/100</f>
        <v>1068</v>
      </c>
      <c r="J9" s="230">
        <v>6</v>
      </c>
      <c r="K9" s="117">
        <f t="shared" ref="K9:K10" si="5">C9*J9/100</f>
        <v>801</v>
      </c>
      <c r="L9" s="229">
        <v>8</v>
      </c>
      <c r="M9" s="117">
        <f>C9*L9/100</f>
        <v>1068</v>
      </c>
      <c r="N9" s="115">
        <f t="shared" si="1"/>
        <v>25017.9</v>
      </c>
      <c r="O9" s="74">
        <v>5</v>
      </c>
      <c r="P9" s="118">
        <f t="shared" si="2"/>
        <v>1501.1</v>
      </c>
      <c r="AE9" s="233"/>
      <c r="AF9" s="233"/>
      <c r="AG9" s="233"/>
      <c r="AH9" s="233"/>
      <c r="AI9" s="233"/>
      <c r="AJ9" s="233"/>
      <c r="AK9" s="233"/>
      <c r="AL9" s="233"/>
      <c r="AM9" s="233"/>
      <c r="AN9" s="233"/>
      <c r="AO9" s="233"/>
      <c r="AP9" s="233"/>
      <c r="AQ9" s="233"/>
      <c r="AR9" s="233"/>
      <c r="AS9" s="233"/>
    </row>
    <row r="10" spans="1:45" ht="30" customHeight="1" x14ac:dyDescent="0.25">
      <c r="A10" s="474"/>
      <c r="B10" s="89" t="s">
        <v>3</v>
      </c>
      <c r="C10" s="116">
        <v>14970</v>
      </c>
      <c r="D10" s="229"/>
      <c r="E10" s="117">
        <f t="shared" si="3"/>
        <v>0</v>
      </c>
      <c r="F10" s="204"/>
      <c r="G10" s="117">
        <f>C10*F10/100</f>
        <v>0</v>
      </c>
      <c r="H10" s="229"/>
      <c r="I10" s="114">
        <f t="shared" si="4"/>
        <v>0</v>
      </c>
      <c r="J10" s="230"/>
      <c r="K10" s="117">
        <f t="shared" si="5"/>
        <v>0</v>
      </c>
      <c r="L10" s="229"/>
      <c r="M10" s="117">
        <f>C10*L10/100</f>
        <v>0</v>
      </c>
      <c r="N10" s="115">
        <f t="shared" si="1"/>
        <v>14970</v>
      </c>
      <c r="O10" s="74"/>
      <c r="P10" s="118">
        <f t="shared" si="2"/>
        <v>0</v>
      </c>
      <c r="AE10" s="233"/>
      <c r="AF10" s="233"/>
      <c r="AG10" s="233"/>
      <c r="AH10" s="233"/>
      <c r="AI10" s="233"/>
      <c r="AJ10" s="233"/>
      <c r="AK10" s="233"/>
      <c r="AL10" s="233"/>
      <c r="AM10" s="233"/>
      <c r="AN10" s="233"/>
      <c r="AO10" s="233"/>
      <c r="AP10" s="233"/>
      <c r="AQ10" s="233"/>
      <c r="AR10" s="233"/>
      <c r="AS10" s="233"/>
    </row>
    <row r="11" spans="1:45" ht="30" customHeight="1" x14ac:dyDescent="0.25">
      <c r="A11" s="475"/>
      <c r="B11" s="119" t="s">
        <v>59</v>
      </c>
      <c r="C11" s="120">
        <v>16590</v>
      </c>
      <c r="D11" s="229"/>
      <c r="E11" s="121">
        <f t="shared" ref="E11" si="6">C11*D11/100</f>
        <v>0</v>
      </c>
      <c r="F11" s="204"/>
      <c r="G11" s="121">
        <f t="shared" ref="G11" si="7">C11*F11/100</f>
        <v>0</v>
      </c>
      <c r="H11" s="229"/>
      <c r="I11" s="122">
        <f>C11*H11/100</f>
        <v>0</v>
      </c>
      <c r="J11" s="230"/>
      <c r="K11" s="121">
        <f t="shared" ref="K11" si="8">C11*J11/100</f>
        <v>0</v>
      </c>
      <c r="L11" s="229"/>
      <c r="M11" s="121">
        <f t="shared" ref="M11" si="9">C11*L11/100</f>
        <v>0</v>
      </c>
      <c r="N11" s="123">
        <f t="shared" si="1"/>
        <v>16590</v>
      </c>
      <c r="O11" s="124"/>
      <c r="P11" s="118">
        <f t="shared" si="2"/>
        <v>0</v>
      </c>
      <c r="AE11" s="233"/>
      <c r="AF11" s="233"/>
      <c r="AG11" s="233"/>
      <c r="AH11" s="233"/>
      <c r="AI11" s="233"/>
      <c r="AJ11" s="233"/>
      <c r="AK11" s="233"/>
      <c r="AL11" s="233"/>
      <c r="AM11" s="233"/>
      <c r="AN11" s="233"/>
      <c r="AO11" s="233"/>
      <c r="AP11" s="233"/>
      <c r="AQ11" s="233"/>
      <c r="AR11" s="233"/>
      <c r="AS11" s="233"/>
    </row>
    <row r="12" spans="1:45" s="1" customFormat="1" ht="30" customHeight="1" x14ac:dyDescent="0.25">
      <c r="A12" s="476"/>
      <c r="B12" s="459" t="s">
        <v>85</v>
      </c>
      <c r="C12" s="460"/>
      <c r="D12" s="460"/>
      <c r="E12" s="460"/>
      <c r="F12" s="460"/>
      <c r="G12" s="460"/>
      <c r="H12" s="460"/>
      <c r="I12" s="460"/>
      <c r="J12" s="460"/>
      <c r="K12" s="460"/>
      <c r="L12" s="460"/>
      <c r="M12" s="460"/>
      <c r="N12" s="460"/>
      <c r="O12" s="461"/>
      <c r="P12" s="49">
        <f>SUM(P7:P11)</f>
        <v>1501.1</v>
      </c>
      <c r="AP12" s="233"/>
      <c r="AQ12" s="233"/>
      <c r="AR12" s="233"/>
      <c r="AS12" s="233"/>
    </row>
    <row r="13" spans="1:45" ht="30" customHeight="1" x14ac:dyDescent="0.25">
      <c r="A13" s="69">
        <v>2</v>
      </c>
      <c r="B13" s="469" t="s">
        <v>21</v>
      </c>
      <c r="C13" s="470"/>
      <c r="D13" s="470"/>
      <c r="E13" s="470"/>
      <c r="F13" s="470"/>
      <c r="G13" s="470"/>
      <c r="H13" s="470"/>
      <c r="I13" s="470"/>
      <c r="J13" s="470"/>
      <c r="K13" s="470"/>
      <c r="L13" s="470"/>
      <c r="M13" s="470"/>
      <c r="N13" s="125">
        <f>'Расчет плановой трудоемкости'!$D$10</f>
        <v>1979</v>
      </c>
      <c r="O13" s="7" t="s">
        <v>101</v>
      </c>
      <c r="P13" s="126" t="s">
        <v>101</v>
      </c>
    </row>
    <row r="14" spans="1:45" ht="30" customHeight="1" x14ac:dyDescent="0.25">
      <c r="A14" s="127">
        <v>3</v>
      </c>
      <c r="B14" s="467" t="s">
        <v>61</v>
      </c>
      <c r="C14" s="468"/>
      <c r="D14" s="468"/>
      <c r="E14" s="468"/>
      <c r="F14" s="468"/>
      <c r="G14" s="468"/>
      <c r="H14" s="468"/>
      <c r="I14" s="468"/>
      <c r="J14" s="468"/>
      <c r="K14" s="468"/>
      <c r="L14" s="468"/>
      <c r="M14" s="468"/>
      <c r="N14" s="128">
        <f>(C7+E7+G7+I7+K7+M7)*12/N13</f>
        <v>64.759979787771599</v>
      </c>
      <c r="O14" s="7" t="s">
        <v>101</v>
      </c>
      <c r="P14" s="126" t="s">
        <v>101</v>
      </c>
    </row>
    <row r="15" spans="1:45" s="1" customFormat="1" ht="30" customHeight="1" x14ac:dyDescent="0.25">
      <c r="A15" s="20">
        <v>4</v>
      </c>
      <c r="B15" s="471" t="s">
        <v>48</v>
      </c>
      <c r="C15" s="471"/>
      <c r="D15" s="471"/>
      <c r="E15" s="471"/>
      <c r="F15" s="471"/>
      <c r="G15" s="471"/>
      <c r="H15" s="471"/>
      <c r="I15" s="471"/>
      <c r="J15" s="471"/>
      <c r="K15" s="471"/>
      <c r="L15" s="471"/>
      <c r="M15" s="471"/>
      <c r="N15" s="128">
        <f>N8*12/$N$13</f>
        <v>72.278928751894895</v>
      </c>
      <c r="O15" s="7" t="s">
        <v>101</v>
      </c>
      <c r="P15" s="126" t="s">
        <v>101</v>
      </c>
    </row>
    <row r="16" spans="1:45" s="1" customFormat="1" ht="30" customHeight="1" x14ac:dyDescent="0.25">
      <c r="A16" s="20">
        <v>5</v>
      </c>
      <c r="B16" s="467" t="s">
        <v>49</v>
      </c>
      <c r="C16" s="468"/>
      <c r="D16" s="468"/>
      <c r="E16" s="468"/>
      <c r="F16" s="468"/>
      <c r="G16" s="468"/>
      <c r="H16" s="468"/>
      <c r="I16" s="468"/>
      <c r="J16" s="468"/>
      <c r="K16" s="468"/>
      <c r="L16" s="468"/>
      <c r="M16" s="468"/>
      <c r="N16" s="128">
        <f t="shared" ref="N16" si="10">N9*12/$N$13</f>
        <v>151.700252652855</v>
      </c>
      <c r="O16" s="7" t="s">
        <v>101</v>
      </c>
      <c r="P16" s="126" t="s">
        <v>101</v>
      </c>
    </row>
    <row r="17" spans="1:16" s="1" customFormat="1" ht="30" customHeight="1" x14ac:dyDescent="0.25">
      <c r="A17" s="20">
        <v>6</v>
      </c>
      <c r="B17" s="467" t="s">
        <v>50</v>
      </c>
      <c r="C17" s="468"/>
      <c r="D17" s="468"/>
      <c r="E17" s="468"/>
      <c r="F17" s="468"/>
      <c r="G17" s="468"/>
      <c r="H17" s="468"/>
      <c r="I17" s="468"/>
      <c r="J17" s="468"/>
      <c r="K17" s="468"/>
      <c r="L17" s="468"/>
      <c r="M17" s="468"/>
      <c r="N17" s="128">
        <f>N10*12/$N$13</f>
        <v>90.773117736230418</v>
      </c>
      <c r="O17" s="7" t="s">
        <v>101</v>
      </c>
      <c r="P17" s="126" t="s">
        <v>101</v>
      </c>
    </row>
    <row r="18" spans="1:16" s="1" customFormat="1" ht="30" customHeight="1" x14ac:dyDescent="0.25">
      <c r="A18" s="20">
        <v>7</v>
      </c>
      <c r="B18" s="467" t="s">
        <v>60</v>
      </c>
      <c r="C18" s="468"/>
      <c r="D18" s="468"/>
      <c r="E18" s="468"/>
      <c r="F18" s="468"/>
      <c r="G18" s="468"/>
      <c r="H18" s="468"/>
      <c r="I18" s="468"/>
      <c r="J18" s="468"/>
      <c r="K18" s="468"/>
      <c r="L18" s="468"/>
      <c r="M18" s="468"/>
      <c r="N18" s="128">
        <f>N11*12/$N$13</f>
        <v>100.59626073774633</v>
      </c>
      <c r="O18" s="43" t="s">
        <v>101</v>
      </c>
      <c r="P18" s="129" t="s">
        <v>101</v>
      </c>
    </row>
    <row r="19" spans="1:16" s="1" customFormat="1" ht="30" customHeight="1" x14ac:dyDescent="0.25">
      <c r="A19" s="9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86"/>
      <c r="O19" s="86"/>
    </row>
    <row r="20" spans="1:16" s="1" customFormat="1" ht="30" customHeight="1" x14ac:dyDescent="0.25">
      <c r="A20" s="9"/>
      <c r="B20" s="67"/>
      <c r="C20" s="67"/>
      <c r="D20" s="67"/>
      <c r="E20" s="67"/>
      <c r="F20" s="67"/>
      <c r="G20" s="67"/>
      <c r="H20" s="67"/>
      <c r="I20" s="67"/>
      <c r="J20" s="130"/>
      <c r="K20" s="67"/>
      <c r="L20" s="67"/>
      <c r="M20" s="67"/>
      <c r="N20" s="86"/>
      <c r="O20" s="86"/>
    </row>
    <row r="21" spans="1:16" s="1" customFormat="1" ht="30" customHeight="1" x14ac:dyDescent="0.25">
      <c r="A21" s="9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86"/>
      <c r="O21" s="86"/>
    </row>
    <row r="22" spans="1:16" s="1" customFormat="1" ht="30" customHeight="1" x14ac:dyDescent="0.25">
      <c r="A22" s="465" t="s">
        <v>158</v>
      </c>
      <c r="B22" s="465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86"/>
      <c r="O22" s="86"/>
    </row>
    <row r="23" spans="1:16" s="1" customFormat="1" ht="30" customHeight="1" x14ac:dyDescent="0.25">
      <c r="A23" s="464" t="s">
        <v>64</v>
      </c>
      <c r="B23" s="464"/>
      <c r="C23" s="464"/>
      <c r="D23" s="464"/>
      <c r="E23" s="464"/>
      <c r="F23" s="464"/>
      <c r="G23" s="464"/>
      <c r="H23" s="464"/>
      <c r="I23" s="464"/>
      <c r="J23" s="464"/>
      <c r="K23" s="464"/>
      <c r="L23" s="464"/>
      <c r="M23" s="464"/>
      <c r="N23" s="466"/>
      <c r="O23" s="9"/>
    </row>
    <row r="24" spans="1:16" s="1" customFormat="1" ht="30" customHeight="1" x14ac:dyDescent="0.25">
      <c r="A24" s="454" t="s">
        <v>0</v>
      </c>
      <c r="B24" s="20" t="s">
        <v>11</v>
      </c>
      <c r="C24" s="20" t="s">
        <v>12</v>
      </c>
      <c r="D24" s="462" t="s">
        <v>17</v>
      </c>
      <c r="E24" s="462"/>
      <c r="F24" s="454" t="s">
        <v>14</v>
      </c>
      <c r="G24" s="454"/>
      <c r="H24" s="457" t="s">
        <v>84</v>
      </c>
      <c r="I24" s="463"/>
      <c r="J24" s="454" t="s">
        <v>35</v>
      </c>
      <c r="K24" s="454"/>
      <c r="L24" s="454" t="s">
        <v>18</v>
      </c>
      <c r="M24" s="454"/>
      <c r="N24" s="454" t="s">
        <v>100</v>
      </c>
      <c r="O24" s="454"/>
      <c r="P24" s="131" t="s">
        <v>38</v>
      </c>
    </row>
    <row r="25" spans="1:16" s="1" customFormat="1" ht="30" customHeight="1" x14ac:dyDescent="0.25">
      <c r="A25" s="454"/>
      <c r="B25" s="15" t="s">
        <v>5</v>
      </c>
      <c r="C25" s="15" t="s">
        <v>13</v>
      </c>
      <c r="D25" s="20" t="s">
        <v>15</v>
      </c>
      <c r="E25" s="20" t="s">
        <v>16</v>
      </c>
      <c r="F25" s="20" t="s">
        <v>15</v>
      </c>
      <c r="G25" s="20" t="s">
        <v>16</v>
      </c>
      <c r="H25" s="20" t="s">
        <v>15</v>
      </c>
      <c r="I25" s="20" t="s">
        <v>16</v>
      </c>
      <c r="J25" s="20" t="s">
        <v>15</v>
      </c>
      <c r="K25" s="20" t="s">
        <v>16</v>
      </c>
      <c r="L25" s="20" t="s">
        <v>15</v>
      </c>
      <c r="M25" s="20" t="s">
        <v>16</v>
      </c>
      <c r="N25" s="20" t="s">
        <v>15</v>
      </c>
      <c r="O25" s="20" t="s">
        <v>16</v>
      </c>
      <c r="P25" s="20" t="s">
        <v>16</v>
      </c>
    </row>
    <row r="26" spans="1:16" s="1" customFormat="1" ht="30" customHeight="1" x14ac:dyDescent="0.25">
      <c r="A26" s="462">
        <v>1</v>
      </c>
      <c r="B26" s="132" t="s">
        <v>65</v>
      </c>
      <c r="C26" s="133"/>
      <c r="D26" s="134"/>
      <c r="E26" s="133"/>
      <c r="F26" s="134"/>
      <c r="G26" s="133"/>
      <c r="H26" s="134"/>
      <c r="I26" s="133"/>
      <c r="J26" s="135"/>
      <c r="K26" s="135"/>
      <c r="L26" s="134"/>
      <c r="M26" s="133"/>
      <c r="N26" s="65"/>
      <c r="O26" s="65"/>
      <c r="P26" s="136"/>
    </row>
    <row r="27" spans="1:16" s="1" customFormat="1" ht="30" customHeight="1" x14ac:dyDescent="0.25">
      <c r="A27" s="462"/>
      <c r="B27" s="10" t="s">
        <v>350</v>
      </c>
      <c r="C27" s="140">
        <v>16590</v>
      </c>
      <c r="D27" s="231">
        <v>15.4</v>
      </c>
      <c r="E27" s="138">
        <f>C27*D27/100</f>
        <v>2554.86</v>
      </c>
      <c r="F27" s="205">
        <v>50</v>
      </c>
      <c r="G27" s="138">
        <f>C27*F27/100</f>
        <v>8295</v>
      </c>
      <c r="H27" s="137">
        <v>8</v>
      </c>
      <c r="I27" s="138">
        <f t="shared" ref="I27" si="11">C27*H27/100</f>
        <v>1327.2</v>
      </c>
      <c r="J27" s="231">
        <v>6</v>
      </c>
      <c r="K27" s="138">
        <f>C27*J27/100</f>
        <v>995.4</v>
      </c>
      <c r="L27" s="231">
        <v>8</v>
      </c>
      <c r="M27" s="138">
        <f>C27*L27/100</f>
        <v>1327.2</v>
      </c>
      <c r="N27" s="137">
        <v>0</v>
      </c>
      <c r="O27" s="7"/>
      <c r="P27" s="139">
        <f>(C27+E27+G27+I27+K27+M27+O27)</f>
        <v>31089.660000000003</v>
      </c>
    </row>
    <row r="28" spans="1:16" s="1" customFormat="1" ht="30" customHeight="1" x14ac:dyDescent="0.25">
      <c r="A28" s="462"/>
      <c r="B28" s="132" t="s">
        <v>66</v>
      </c>
      <c r="C28" s="182"/>
      <c r="D28" s="232"/>
      <c r="E28" s="182"/>
      <c r="F28" s="206"/>
      <c r="G28" s="182"/>
      <c r="H28" s="183"/>
      <c r="I28" s="182"/>
      <c r="J28" s="232"/>
      <c r="K28" s="182"/>
      <c r="L28" s="232"/>
      <c r="M28" s="182"/>
      <c r="N28" s="183"/>
      <c r="O28" s="184"/>
      <c r="P28" s="182"/>
    </row>
    <row r="29" spans="1:16" s="1" customFormat="1" ht="30" customHeight="1" x14ac:dyDescent="0.25">
      <c r="A29" s="318"/>
      <c r="B29" s="320" t="s">
        <v>241</v>
      </c>
      <c r="C29" s="321">
        <v>13350</v>
      </c>
      <c r="D29" s="231">
        <v>15.4</v>
      </c>
      <c r="E29" s="138">
        <f>C29*D29/100</f>
        <v>2055.9</v>
      </c>
      <c r="F29" s="205">
        <v>50</v>
      </c>
      <c r="G29" s="139">
        <f t="shared" ref="G29" si="12">(C29+O29)*F29/100</f>
        <v>6675</v>
      </c>
      <c r="H29" s="137">
        <v>8</v>
      </c>
      <c r="I29" s="138">
        <f t="shared" ref="I29" si="13">C29*H29/100</f>
        <v>1068</v>
      </c>
      <c r="J29" s="231">
        <v>6</v>
      </c>
      <c r="K29" s="138">
        <f t="shared" ref="K29" si="14">C29*J29/100</f>
        <v>801</v>
      </c>
      <c r="L29" s="231">
        <v>8</v>
      </c>
      <c r="M29" s="138">
        <f t="shared" ref="M29" si="15">C29*L29/100</f>
        <v>1068</v>
      </c>
      <c r="N29" s="205">
        <v>0</v>
      </c>
      <c r="O29" s="7">
        <f t="shared" ref="O29" si="16">C29*N29/100</f>
        <v>0</v>
      </c>
      <c r="P29" s="139">
        <f>(C29+E29+G29+I29+K29+M29+O29)</f>
        <v>25017.9</v>
      </c>
    </row>
    <row r="30" spans="1:16" s="1" customFormat="1" ht="30" customHeight="1" x14ac:dyDescent="0.25">
      <c r="A30" s="20">
        <v>2</v>
      </c>
      <c r="B30" s="451" t="s">
        <v>21</v>
      </c>
      <c r="C30" s="452"/>
      <c r="D30" s="452"/>
      <c r="E30" s="452"/>
      <c r="F30" s="452"/>
      <c r="G30" s="452"/>
      <c r="H30" s="452"/>
      <c r="I30" s="452"/>
      <c r="J30" s="452"/>
      <c r="K30" s="452"/>
      <c r="L30" s="452"/>
      <c r="M30" s="452"/>
      <c r="N30" s="452"/>
      <c r="O30" s="453"/>
      <c r="P30" s="141">
        <f>'Расчет плановой трудоемкости'!$D$10</f>
        <v>1979</v>
      </c>
    </row>
    <row r="31" spans="1:16" s="1" customFormat="1" ht="30" customHeight="1" x14ac:dyDescent="0.25">
      <c r="A31" s="20">
        <v>3</v>
      </c>
      <c r="B31" s="451" t="s">
        <v>67</v>
      </c>
      <c r="C31" s="452"/>
      <c r="D31" s="452"/>
      <c r="E31" s="452"/>
      <c r="F31" s="452"/>
      <c r="G31" s="452"/>
      <c r="H31" s="452"/>
      <c r="I31" s="452"/>
      <c r="J31" s="452"/>
      <c r="K31" s="452"/>
      <c r="L31" s="452"/>
      <c r="M31" s="452"/>
      <c r="N31" s="452"/>
      <c r="O31" s="453"/>
      <c r="P31" s="142">
        <f>P27*12/P30</f>
        <v>188.51739262253665</v>
      </c>
    </row>
    <row r="32" spans="1:16" ht="27" customHeight="1" x14ac:dyDescent="0.25">
      <c r="A32" s="366">
        <v>4</v>
      </c>
      <c r="B32" s="451" t="s">
        <v>248</v>
      </c>
      <c r="C32" s="452"/>
      <c r="D32" s="452"/>
      <c r="E32" s="452"/>
      <c r="F32" s="452"/>
      <c r="G32" s="452"/>
      <c r="H32" s="452"/>
      <c r="I32" s="452"/>
      <c r="J32" s="452"/>
      <c r="K32" s="452"/>
      <c r="L32" s="452"/>
      <c r="M32" s="452"/>
      <c r="N32" s="452"/>
      <c r="O32" s="453"/>
      <c r="P32" s="142">
        <f>P29*12/P30</f>
        <v>151.700252652855</v>
      </c>
    </row>
    <row r="33" spans="2:12" ht="30" customHeight="1" x14ac:dyDescent="0.25">
      <c r="B33" s="67"/>
      <c r="C33" s="67"/>
      <c r="D33" s="67"/>
      <c r="E33" s="67"/>
      <c r="F33" s="67"/>
      <c r="G33" s="67"/>
      <c r="H33" s="67"/>
      <c r="I33" s="67"/>
      <c r="J33" s="130"/>
      <c r="K33" s="67"/>
      <c r="L33" s="67"/>
    </row>
  </sheetData>
  <mergeCells count="29">
    <mergeCell ref="B32:O32"/>
    <mergeCell ref="A3:N3"/>
    <mergeCell ref="A1:B1"/>
    <mergeCell ref="A22:B22"/>
    <mergeCell ref="A23:N23"/>
    <mergeCell ref="B18:M18"/>
    <mergeCell ref="B14:M14"/>
    <mergeCell ref="B16:M16"/>
    <mergeCell ref="B17:M17"/>
    <mergeCell ref="B13:M13"/>
    <mergeCell ref="B15:M15"/>
    <mergeCell ref="A6:A12"/>
    <mergeCell ref="F4:G4"/>
    <mergeCell ref="D4:E4"/>
    <mergeCell ref="H4:I4"/>
    <mergeCell ref="A4:A5"/>
    <mergeCell ref="A26:A28"/>
    <mergeCell ref="A24:A25"/>
    <mergeCell ref="D24:E24"/>
    <mergeCell ref="F24:G24"/>
    <mergeCell ref="H24:I24"/>
    <mergeCell ref="B31:O31"/>
    <mergeCell ref="J24:K24"/>
    <mergeCell ref="N24:O24"/>
    <mergeCell ref="B30:O30"/>
    <mergeCell ref="J4:K4"/>
    <mergeCell ref="L4:M4"/>
    <mergeCell ref="B12:O12"/>
    <mergeCell ref="L24:M24"/>
  </mergeCells>
  <pageMargins left="0.39370078740157483" right="0.19685039370078741" top="0.98425196850393704" bottom="0" header="0" footer="0"/>
  <pageSetup paperSize="9" scale="73" orientation="landscape" r:id="rId1"/>
  <rowBreaks count="1" manualBreakCount="1">
    <brk id="21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C00000"/>
  </sheetPr>
  <dimension ref="A1:N17"/>
  <sheetViews>
    <sheetView zoomScaleNormal="100" zoomScaleSheetLayoutView="100" workbookViewId="0">
      <selection activeCell="D22" sqref="D22"/>
    </sheetView>
  </sheetViews>
  <sheetFormatPr defaultColWidth="9.140625" defaultRowHeight="15.75" x14ac:dyDescent="0.25"/>
  <cols>
    <col min="1" max="1" width="5.28515625" style="3" customWidth="1"/>
    <col min="2" max="2" width="53.85546875" style="2" customWidth="1"/>
    <col min="3" max="3" width="17.42578125" style="2" customWidth="1"/>
    <col min="4" max="4" width="29.42578125" style="2" customWidth="1"/>
    <col min="5" max="5" width="15.42578125" style="2" customWidth="1"/>
    <col min="6" max="16384" width="9.140625" style="2"/>
  </cols>
  <sheetData>
    <row r="1" spans="1:4" ht="18" customHeight="1" x14ac:dyDescent="0.25">
      <c r="A1" s="449" t="s">
        <v>159</v>
      </c>
      <c r="B1" s="449"/>
    </row>
    <row r="2" spans="1:4" ht="50.25" customHeight="1" x14ac:dyDescent="0.25"/>
    <row r="3" spans="1:4" ht="36.75" customHeight="1" x14ac:dyDescent="0.25">
      <c r="A3" s="464" t="s">
        <v>347</v>
      </c>
      <c r="B3" s="464"/>
      <c r="C3" s="464"/>
      <c r="D3" s="464"/>
    </row>
    <row r="4" spans="1:4" s="1" customFormat="1" ht="30" customHeight="1" x14ac:dyDescent="0.25">
      <c r="A4" s="11" t="s">
        <v>0</v>
      </c>
      <c r="B4" s="20" t="s">
        <v>11</v>
      </c>
      <c r="C4" s="20" t="s">
        <v>5</v>
      </c>
      <c r="D4" s="20" t="s">
        <v>22</v>
      </c>
    </row>
    <row r="5" spans="1:4" ht="30" customHeight="1" x14ac:dyDescent="0.25">
      <c r="A5" s="481">
        <v>1</v>
      </c>
      <c r="B5" s="87" t="s">
        <v>57</v>
      </c>
      <c r="C5" s="384" t="s">
        <v>358</v>
      </c>
      <c r="D5" s="88">
        <v>61230</v>
      </c>
    </row>
    <row r="6" spans="1:4" ht="30" hidden="1" customHeight="1" x14ac:dyDescent="0.25">
      <c r="A6" s="482"/>
      <c r="B6" s="89"/>
      <c r="C6" s="90" t="s">
        <v>16</v>
      </c>
      <c r="D6" s="91"/>
    </row>
    <row r="7" spans="1:4" ht="30" hidden="1" customHeight="1" x14ac:dyDescent="0.25">
      <c r="A7" s="482"/>
      <c r="B7" s="89"/>
      <c r="C7" s="90" t="s">
        <v>16</v>
      </c>
      <c r="D7" s="91"/>
    </row>
    <row r="8" spans="1:4" ht="30" hidden="1" customHeight="1" x14ac:dyDescent="0.25">
      <c r="A8" s="482"/>
      <c r="B8" s="89"/>
      <c r="C8" s="90" t="s">
        <v>16</v>
      </c>
      <c r="D8" s="91"/>
    </row>
    <row r="9" spans="1:4" ht="30" hidden="1" customHeight="1" x14ac:dyDescent="0.25">
      <c r="A9" s="482"/>
      <c r="B9" s="89"/>
      <c r="C9" s="90" t="s">
        <v>16</v>
      </c>
      <c r="D9" s="91"/>
    </row>
    <row r="10" spans="1:4" ht="30" hidden="1" customHeight="1" x14ac:dyDescent="0.25">
      <c r="A10" s="482"/>
      <c r="B10" s="89"/>
      <c r="C10" s="90" t="s">
        <v>16</v>
      </c>
      <c r="D10" s="91"/>
    </row>
    <row r="11" spans="1:4" ht="30" hidden="1" customHeight="1" x14ac:dyDescent="0.25">
      <c r="A11" s="482"/>
      <c r="B11" s="89"/>
      <c r="C11" s="90" t="s">
        <v>16</v>
      </c>
      <c r="D11" s="91"/>
    </row>
    <row r="12" spans="1:4" ht="30" hidden="1" customHeight="1" x14ac:dyDescent="0.25">
      <c r="A12" s="482"/>
      <c r="B12" s="89"/>
      <c r="C12" s="90" t="s">
        <v>16</v>
      </c>
      <c r="D12" s="91"/>
    </row>
    <row r="13" spans="1:4" ht="30" customHeight="1" x14ac:dyDescent="0.25">
      <c r="A13" s="92">
        <v>2</v>
      </c>
      <c r="B13" s="93" t="s">
        <v>23</v>
      </c>
      <c r="C13" s="94" t="s">
        <v>24</v>
      </c>
      <c r="D13" s="95">
        <f>'Расчет плановой трудоемкости'!$D$13</f>
        <v>9895</v>
      </c>
    </row>
    <row r="14" spans="1:4" s="1" customFormat="1" ht="30" customHeight="1" x14ac:dyDescent="0.25">
      <c r="A14" s="33">
        <v>3</v>
      </c>
      <c r="B14" s="96" t="s">
        <v>46</v>
      </c>
      <c r="C14" s="97" t="s">
        <v>25</v>
      </c>
      <c r="D14" s="98">
        <f>D5/D13</f>
        <v>6.1879737241030828</v>
      </c>
    </row>
    <row r="17" spans="1:14" x14ac:dyDescent="0.25">
      <c r="A17" s="14"/>
      <c r="B17" s="1"/>
      <c r="C17" s="1"/>
      <c r="D17" s="1"/>
      <c r="E17" s="1"/>
      <c r="F17" s="1"/>
      <c r="G17" s="1"/>
      <c r="H17" s="1"/>
      <c r="J17" s="1"/>
      <c r="K17" s="1"/>
      <c r="L17" s="1"/>
      <c r="M17" s="1"/>
      <c r="N17" s="1"/>
    </row>
  </sheetData>
  <mergeCells count="3">
    <mergeCell ref="A5:A12"/>
    <mergeCell ref="A3:D3"/>
    <mergeCell ref="A1:B1"/>
  </mergeCells>
  <pageMargins left="1.1811023622047245" right="0.19685039370078741" top="0.39370078740157483" bottom="0" header="0" footer="0"/>
  <pageSetup paperSize="9" scale="8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9">
    <tabColor rgb="FFC00000"/>
  </sheetPr>
  <dimension ref="A1:T52"/>
  <sheetViews>
    <sheetView topLeftCell="B1" zoomScale="90" zoomScaleNormal="90" zoomScaleSheetLayoutView="90" workbookViewId="0">
      <selection activeCell="C11" sqref="C11"/>
    </sheetView>
  </sheetViews>
  <sheetFormatPr defaultColWidth="9.140625" defaultRowHeight="15.75" x14ac:dyDescent="0.25"/>
  <cols>
    <col min="1" max="1" width="8.140625" style="2" customWidth="1"/>
    <col min="2" max="2" width="63.28515625" style="2" customWidth="1"/>
    <col min="3" max="3" width="17.28515625" style="2" customWidth="1"/>
    <col min="4" max="4" width="8.5703125" style="2" customWidth="1"/>
    <col min="5" max="5" width="9.7109375" style="2" customWidth="1"/>
    <col min="6" max="12" width="9.140625" style="2"/>
    <col min="13" max="13" width="12.5703125" style="2" customWidth="1"/>
    <col min="14" max="14" width="13.85546875" style="2" customWidth="1"/>
    <col min="15" max="15" width="13.7109375" style="2" bestFit="1" customWidth="1"/>
    <col min="16" max="16" width="9.140625" style="2"/>
    <col min="17" max="20" width="9.140625" style="84"/>
    <col min="21" max="16384" width="9.140625" style="2"/>
  </cols>
  <sheetData>
    <row r="1" spans="1:20" ht="1.5" customHeight="1" x14ac:dyDescent="0.25"/>
    <row r="2" spans="1:20" ht="1.5" customHeight="1" x14ac:dyDescent="0.25"/>
    <row r="3" spans="1:20" s="1" customFormat="1" ht="24.75" customHeight="1" x14ac:dyDescent="0.25">
      <c r="A3" s="449" t="s">
        <v>160</v>
      </c>
      <c r="B3" s="449"/>
      <c r="Q3" s="85"/>
      <c r="R3" s="85"/>
      <c r="S3" s="85"/>
      <c r="T3" s="85"/>
    </row>
    <row r="4" spans="1:20" ht="44.25" customHeight="1" x14ac:dyDescent="0.25">
      <c r="B4" s="448" t="s">
        <v>346</v>
      </c>
      <c r="C4" s="448"/>
      <c r="D4" s="448"/>
      <c r="E4" s="448"/>
      <c r="F4" s="448"/>
      <c r="G4" s="448"/>
      <c r="H4" s="448"/>
      <c r="I4" s="448"/>
      <c r="J4" s="448"/>
      <c r="K4" s="448"/>
      <c r="L4" s="448"/>
      <c r="M4" s="448"/>
      <c r="N4" s="448"/>
    </row>
    <row r="5" spans="1:20" ht="62.25" customHeight="1" x14ac:dyDescent="0.25">
      <c r="B5" s="379" t="s">
        <v>340</v>
      </c>
      <c r="C5" s="380"/>
      <c r="D5" s="380"/>
      <c r="E5" s="380"/>
      <c r="F5" s="380"/>
      <c r="G5" s="380"/>
      <c r="H5" s="380"/>
      <c r="I5" s="380"/>
    </row>
    <row r="6" spans="1:20" ht="38.25" customHeight="1" x14ac:dyDescent="0.25">
      <c r="A6" s="19" t="s">
        <v>0</v>
      </c>
      <c r="B6" s="20" t="s">
        <v>11</v>
      </c>
      <c r="C6" s="15" t="s">
        <v>43</v>
      </c>
      <c r="H6" s="490" t="s">
        <v>88</v>
      </c>
      <c r="I6" s="491"/>
      <c r="J6" s="491"/>
      <c r="K6" s="491"/>
      <c r="L6" s="491"/>
      <c r="M6" s="491"/>
      <c r="N6" s="492"/>
    </row>
    <row r="7" spans="1:20" ht="21" customHeight="1" x14ac:dyDescent="0.25">
      <c r="A7" s="21">
        <v>1</v>
      </c>
      <c r="B7" s="22" t="s">
        <v>53</v>
      </c>
      <c r="C7" s="23">
        <f>$C$28</f>
        <v>204.7</v>
      </c>
      <c r="H7" s="493"/>
      <c r="I7" s="494"/>
      <c r="J7" s="494"/>
      <c r="K7" s="494"/>
      <c r="L7" s="494"/>
      <c r="M7" s="494"/>
      <c r="N7" s="495"/>
    </row>
    <row r="8" spans="1:20" ht="30" customHeight="1" x14ac:dyDescent="0.25">
      <c r="A8" s="24">
        <v>2</v>
      </c>
      <c r="B8" s="25" t="s">
        <v>54</v>
      </c>
      <c r="C8" s="26">
        <f>O48</f>
        <v>0</v>
      </c>
      <c r="H8" s="496" t="s">
        <v>90</v>
      </c>
      <c r="I8" s="496"/>
      <c r="J8" s="496"/>
      <c r="K8" s="496"/>
      <c r="L8" s="496"/>
      <c r="M8" s="496"/>
      <c r="N8" s="82">
        <v>18881.3</v>
      </c>
      <c r="Q8" s="235"/>
      <c r="S8" s="235"/>
    </row>
    <row r="9" spans="1:20" ht="30" customHeight="1" x14ac:dyDescent="0.25">
      <c r="A9" s="24">
        <v>3</v>
      </c>
      <c r="B9" s="25"/>
      <c r="C9" s="27"/>
      <c r="D9" s="28"/>
      <c r="H9" s="496" t="s">
        <v>89</v>
      </c>
      <c r="I9" s="496"/>
      <c r="J9" s="496"/>
      <c r="K9" s="496"/>
      <c r="L9" s="496"/>
      <c r="M9" s="496"/>
      <c r="N9" s="82">
        <v>104774.2</v>
      </c>
      <c r="Q9" s="235"/>
      <c r="S9" s="235"/>
    </row>
    <row r="10" spans="1:20" ht="30" customHeight="1" x14ac:dyDescent="0.25">
      <c r="A10" s="24">
        <v>4</v>
      </c>
      <c r="B10" s="25" t="s">
        <v>81</v>
      </c>
      <c r="C10" s="29">
        <v>1055</v>
      </c>
      <c r="D10" s="28"/>
      <c r="H10" s="451" t="s">
        <v>92</v>
      </c>
      <c r="I10" s="452"/>
      <c r="J10" s="452"/>
      <c r="K10" s="452"/>
      <c r="L10" s="452"/>
      <c r="M10" s="453"/>
      <c r="N10" s="83">
        <f>N8/N9</f>
        <v>0.18020944087380289</v>
      </c>
      <c r="Q10" s="236"/>
      <c r="S10" s="236"/>
    </row>
    <row r="11" spans="1:20" s="1" customFormat="1" ht="26.25" customHeight="1" x14ac:dyDescent="0.25">
      <c r="A11" s="30">
        <v>5</v>
      </c>
      <c r="B11" s="31" t="s">
        <v>10</v>
      </c>
      <c r="C11" s="32">
        <f>SUM(C7:C10)</f>
        <v>1259.7</v>
      </c>
      <c r="H11" s="496" t="s">
        <v>91</v>
      </c>
      <c r="I11" s="496"/>
      <c r="J11" s="496"/>
      <c r="K11" s="496"/>
      <c r="L11" s="496"/>
      <c r="M11" s="496"/>
      <c r="N11" s="82">
        <v>18215.599999999999</v>
      </c>
      <c r="Q11" s="235"/>
      <c r="R11" s="85"/>
      <c r="S11" s="235"/>
      <c r="T11" s="85"/>
    </row>
    <row r="12" spans="1:20" ht="37.5" customHeight="1" x14ac:dyDescent="0.25">
      <c r="A12" s="33">
        <v>6</v>
      </c>
      <c r="B12" s="34" t="s">
        <v>63</v>
      </c>
      <c r="C12" s="35">
        <f>ROUND(C11/'2. Затраты на оплату труда'!P12*100,1)</f>
        <v>83.9</v>
      </c>
      <c r="H12" s="487" t="s">
        <v>97</v>
      </c>
      <c r="I12" s="488"/>
      <c r="J12" s="488"/>
      <c r="K12" s="488"/>
      <c r="L12" s="488"/>
      <c r="M12" s="489"/>
      <c r="N12" s="82">
        <f>N11*N10</f>
        <v>3282.6230911808439</v>
      </c>
      <c r="Q12" s="237"/>
      <c r="S12" s="237"/>
    </row>
    <row r="13" spans="1:20" ht="18.75" customHeight="1" x14ac:dyDescent="0.25">
      <c r="A13" s="84"/>
      <c r="B13" s="67"/>
      <c r="C13" s="9"/>
      <c r="D13" s="28"/>
      <c r="N13" s="3"/>
    </row>
    <row r="14" spans="1:20" x14ac:dyDescent="0.25">
      <c r="A14" s="1" t="s">
        <v>86</v>
      </c>
    </row>
    <row r="15" spans="1:20" x14ac:dyDescent="0.25">
      <c r="A15" s="1"/>
    </row>
    <row r="16" spans="1:20" s="1" customFormat="1" ht="36.75" customHeight="1" x14ac:dyDescent="0.25">
      <c r="A16" s="36" t="s">
        <v>0</v>
      </c>
      <c r="B16" s="37" t="s">
        <v>11</v>
      </c>
      <c r="C16" s="207" t="s">
        <v>43</v>
      </c>
      <c r="D16" s="85"/>
      <c r="E16" s="85"/>
      <c r="Q16" s="85"/>
      <c r="R16" s="85"/>
      <c r="S16" s="85"/>
      <c r="T16" s="85"/>
    </row>
    <row r="17" spans="1:16" ht="15.75" customHeight="1" x14ac:dyDescent="0.25">
      <c r="A17" s="186">
        <v>1</v>
      </c>
      <c r="B17" s="38" t="s">
        <v>42</v>
      </c>
      <c r="C17" s="185">
        <f>SUM(C18:C24)</f>
        <v>100.6</v>
      </c>
      <c r="D17" s="84"/>
      <c r="E17" s="84"/>
    </row>
    <row r="18" spans="1:16" x14ac:dyDescent="0.25">
      <c r="A18" s="39"/>
      <c r="B18" s="381" t="s">
        <v>351</v>
      </c>
      <c r="C18" s="382">
        <v>29</v>
      </c>
      <c r="D18" s="223">
        <v>60</v>
      </c>
      <c r="E18" s="224" t="s">
        <v>167</v>
      </c>
    </row>
    <row r="19" spans="1:16" x14ac:dyDescent="0.25">
      <c r="A19" s="39"/>
      <c r="B19" s="381" t="s">
        <v>352</v>
      </c>
      <c r="C19" s="382">
        <v>24</v>
      </c>
      <c r="D19" s="223">
        <v>0.4</v>
      </c>
      <c r="E19" s="224" t="s">
        <v>167</v>
      </c>
    </row>
    <row r="20" spans="1:16" ht="31.5" x14ac:dyDescent="0.25">
      <c r="A20" s="39"/>
      <c r="B20" s="381" t="s">
        <v>353</v>
      </c>
      <c r="C20" s="382">
        <v>4</v>
      </c>
      <c r="D20" s="223">
        <v>898.4</v>
      </c>
      <c r="E20" s="224" t="s">
        <v>167</v>
      </c>
    </row>
    <row r="21" spans="1:16" x14ac:dyDescent="0.25">
      <c r="A21" s="234"/>
      <c r="B21" s="381" t="s">
        <v>354</v>
      </c>
      <c r="C21" s="382">
        <v>12</v>
      </c>
      <c r="D21" s="225">
        <f>SUM(D22:D23)</f>
        <v>513.79999999999995</v>
      </c>
      <c r="E21" s="224"/>
    </row>
    <row r="22" spans="1:16" x14ac:dyDescent="0.25">
      <c r="A22" s="39"/>
      <c r="B22" s="383" t="s">
        <v>355</v>
      </c>
      <c r="C22" s="382">
        <v>8</v>
      </c>
      <c r="D22" s="223">
        <v>500</v>
      </c>
      <c r="E22" s="224" t="s">
        <v>167</v>
      </c>
    </row>
    <row r="23" spans="1:16" x14ac:dyDescent="0.25">
      <c r="A23" s="39"/>
      <c r="B23" s="381" t="s">
        <v>356</v>
      </c>
      <c r="C23" s="382">
        <v>18</v>
      </c>
      <c r="D23" s="223">
        <v>13.8</v>
      </c>
      <c r="E23" s="224" t="s">
        <v>167</v>
      </c>
    </row>
    <row r="24" spans="1:16" x14ac:dyDescent="0.25">
      <c r="A24" s="39"/>
      <c r="B24" s="383" t="s">
        <v>357</v>
      </c>
      <c r="C24" s="382">
        <v>5.6</v>
      </c>
      <c r="D24" s="224"/>
      <c r="E24" s="224"/>
    </row>
    <row r="25" spans="1:16" x14ac:dyDescent="0.25">
      <c r="A25" s="40">
        <v>2</v>
      </c>
      <c r="B25" s="41" t="s">
        <v>44</v>
      </c>
      <c r="C25" s="42">
        <v>84</v>
      </c>
      <c r="D25" s="226">
        <v>244.2</v>
      </c>
      <c r="E25" s="224"/>
    </row>
    <row r="26" spans="1:16" x14ac:dyDescent="0.25">
      <c r="A26" s="43">
        <v>3</v>
      </c>
      <c r="B26" s="44" t="s">
        <v>82</v>
      </c>
      <c r="C26" s="45"/>
      <c r="D26" s="226">
        <v>43</v>
      </c>
      <c r="E26" s="224"/>
    </row>
    <row r="27" spans="1:16" x14ac:dyDescent="0.25">
      <c r="A27" s="43">
        <v>4</v>
      </c>
      <c r="B27" s="44" t="s">
        <v>166</v>
      </c>
      <c r="C27" s="45">
        <v>20.100000000000001</v>
      </c>
      <c r="D27" s="222">
        <v>734.8</v>
      </c>
      <c r="E27" s="221"/>
    </row>
    <row r="28" spans="1:16" ht="30" customHeight="1" x14ac:dyDescent="0.25">
      <c r="A28" s="46"/>
      <c r="B28" s="47" t="s">
        <v>10</v>
      </c>
      <c r="C28" s="48">
        <f>SUM(C17+C25+C26+C27)</f>
        <v>204.7</v>
      </c>
    </row>
    <row r="29" spans="1:16" ht="23.25" customHeight="1" x14ac:dyDescent="0.25">
      <c r="A29" s="84"/>
      <c r="B29" s="67"/>
      <c r="C29" s="9"/>
    </row>
    <row r="30" spans="1:16" x14ac:dyDescent="0.25">
      <c r="A30" s="1" t="s">
        <v>87</v>
      </c>
    </row>
    <row r="31" spans="1:16" ht="38.25" customHeight="1" x14ac:dyDescent="0.25">
      <c r="A31" s="479" t="s">
        <v>0</v>
      </c>
      <c r="B31" s="49" t="s">
        <v>11</v>
      </c>
      <c r="C31" s="50" t="s">
        <v>12</v>
      </c>
      <c r="D31" s="477" t="s">
        <v>17</v>
      </c>
      <c r="E31" s="478"/>
      <c r="F31" s="457" t="s">
        <v>14</v>
      </c>
      <c r="G31" s="463"/>
      <c r="H31" s="455" t="s">
        <v>84</v>
      </c>
      <c r="I31" s="456"/>
      <c r="J31" s="455" t="s">
        <v>35</v>
      </c>
      <c r="K31" s="456"/>
      <c r="L31" s="457" t="s">
        <v>18</v>
      </c>
      <c r="M31" s="458"/>
      <c r="N31" s="11" t="s">
        <v>20</v>
      </c>
      <c r="O31" s="15" t="s">
        <v>38</v>
      </c>
    </row>
    <row r="32" spans="1:16" x14ac:dyDescent="0.25">
      <c r="A32" s="480"/>
      <c r="B32" s="188" t="s">
        <v>5</v>
      </c>
      <c r="C32" s="12" t="s">
        <v>13</v>
      </c>
      <c r="D32" s="189" t="s">
        <v>15</v>
      </c>
      <c r="E32" s="49" t="s">
        <v>16</v>
      </c>
      <c r="F32" s="190" t="s">
        <v>15</v>
      </c>
      <c r="G32" s="191" t="s">
        <v>16</v>
      </c>
      <c r="H32" s="190" t="s">
        <v>15</v>
      </c>
      <c r="I32" s="191" t="s">
        <v>16</v>
      </c>
      <c r="J32" s="190" t="s">
        <v>15</v>
      </c>
      <c r="K32" s="191" t="s">
        <v>16</v>
      </c>
      <c r="L32" s="190" t="s">
        <v>15</v>
      </c>
      <c r="M32" s="191" t="s">
        <v>16</v>
      </c>
      <c r="N32" s="12" t="s">
        <v>6</v>
      </c>
      <c r="O32" s="189" t="s">
        <v>16</v>
      </c>
      <c r="P32" s="3"/>
    </row>
    <row r="33" spans="1:20" s="5" customFormat="1" x14ac:dyDescent="0.25">
      <c r="A33" s="51">
        <v>1</v>
      </c>
      <c r="B33" s="197" t="s">
        <v>28</v>
      </c>
      <c r="C33" s="198">
        <v>0</v>
      </c>
      <c r="D33" s="196">
        <v>15.4</v>
      </c>
      <c r="E33" s="199">
        <f>C33*D33/100</f>
        <v>0</v>
      </c>
      <c r="F33" s="200">
        <v>50</v>
      </c>
      <c r="G33" s="201">
        <f>C33*F33/100</f>
        <v>0</v>
      </c>
      <c r="H33" s="200">
        <v>8</v>
      </c>
      <c r="I33" s="201">
        <f t="shared" ref="I33:I43" si="0">C33*H33/100</f>
        <v>0</v>
      </c>
      <c r="J33" s="200">
        <v>6</v>
      </c>
      <c r="K33" s="201">
        <f>C33*J33/100</f>
        <v>0</v>
      </c>
      <c r="L33" s="200">
        <v>8</v>
      </c>
      <c r="M33" s="201">
        <f>L33*C33/100</f>
        <v>0</v>
      </c>
      <c r="N33" s="196">
        <v>1</v>
      </c>
      <c r="O33" s="196">
        <f t="shared" ref="O33:O43" si="1">(C33+E33+G33+I33+K33+M33)*N33</f>
        <v>0</v>
      </c>
      <c r="P33" s="202"/>
      <c r="Q33" s="238"/>
      <c r="R33" s="239"/>
      <c r="S33" s="239"/>
      <c r="T33" s="239"/>
    </row>
    <row r="34" spans="1:20" s="5" customFormat="1" ht="14.25" customHeight="1" x14ac:dyDescent="0.25">
      <c r="A34" s="54">
        <v>2</v>
      </c>
      <c r="B34" s="55" t="s">
        <v>29</v>
      </c>
      <c r="C34" s="195"/>
      <c r="D34" s="196"/>
      <c r="E34" s="56">
        <f t="shared" ref="E34:E44" si="2">C34*D34/100</f>
        <v>0</v>
      </c>
      <c r="F34" s="200"/>
      <c r="G34" s="52">
        <f t="shared" ref="G34:G44" si="3">C34*F34/100</f>
        <v>0</v>
      </c>
      <c r="H34" s="200"/>
      <c r="I34" s="52">
        <f t="shared" si="0"/>
        <v>0</v>
      </c>
      <c r="J34" s="200"/>
      <c r="K34" s="52">
        <f t="shared" ref="K34:K44" si="4">C34*J34/100</f>
        <v>0</v>
      </c>
      <c r="L34" s="200"/>
      <c r="M34" s="52">
        <f t="shared" ref="M34:M44" si="5">L34*C34/100</f>
        <v>0</v>
      </c>
      <c r="N34" s="57"/>
      <c r="O34" s="53">
        <f t="shared" si="1"/>
        <v>0</v>
      </c>
      <c r="P34" s="202"/>
      <c r="Q34" s="238"/>
      <c r="R34" s="239"/>
      <c r="S34" s="239"/>
      <c r="T34" s="239"/>
    </row>
    <row r="35" spans="1:20" s="5" customFormat="1" ht="14.25" customHeight="1" x14ac:dyDescent="0.25">
      <c r="A35" s="54">
        <v>3</v>
      </c>
      <c r="B35" s="55" t="s">
        <v>29</v>
      </c>
      <c r="C35" s="195"/>
      <c r="D35" s="196"/>
      <c r="E35" s="56">
        <f t="shared" ref="E35" si="6">C35*D35/100</f>
        <v>0</v>
      </c>
      <c r="F35" s="200"/>
      <c r="G35" s="52">
        <f t="shared" ref="G35" si="7">C35*F35/100</f>
        <v>0</v>
      </c>
      <c r="H35" s="200"/>
      <c r="I35" s="52">
        <f t="shared" ref="I35" si="8">C35*H35/100</f>
        <v>0</v>
      </c>
      <c r="J35" s="200"/>
      <c r="K35" s="52">
        <f t="shared" ref="K35" si="9">C35*J35/100</f>
        <v>0</v>
      </c>
      <c r="L35" s="200"/>
      <c r="M35" s="52">
        <f t="shared" ref="M35" si="10">L35*C35/100</f>
        <v>0</v>
      </c>
      <c r="N35" s="57"/>
      <c r="O35" s="53">
        <f t="shared" ref="O35" si="11">(C35+E35+G35+I35+K35+M35)*N35</f>
        <v>0</v>
      </c>
      <c r="P35" s="202"/>
      <c r="Q35" s="238"/>
      <c r="R35" s="239"/>
      <c r="S35" s="239"/>
      <c r="T35" s="239"/>
    </row>
    <row r="36" spans="1:20" s="5" customFormat="1" ht="14.25" customHeight="1" x14ac:dyDescent="0.25">
      <c r="A36" s="54">
        <v>4</v>
      </c>
      <c r="B36" s="55" t="s">
        <v>30</v>
      </c>
      <c r="C36" s="195"/>
      <c r="D36" s="196"/>
      <c r="E36" s="56">
        <f t="shared" si="2"/>
        <v>0</v>
      </c>
      <c r="F36" s="200"/>
      <c r="G36" s="52">
        <f t="shared" si="3"/>
        <v>0</v>
      </c>
      <c r="H36" s="200"/>
      <c r="I36" s="52">
        <f t="shared" si="0"/>
        <v>0</v>
      </c>
      <c r="J36" s="200"/>
      <c r="K36" s="52">
        <f t="shared" si="4"/>
        <v>0</v>
      </c>
      <c r="L36" s="200"/>
      <c r="M36" s="52">
        <f t="shared" si="5"/>
        <v>0</v>
      </c>
      <c r="N36" s="57"/>
      <c r="O36" s="53">
        <f t="shared" si="1"/>
        <v>0</v>
      </c>
      <c r="P36" s="202"/>
      <c r="Q36" s="238"/>
      <c r="R36" s="239"/>
      <c r="S36" s="239"/>
      <c r="T36" s="239"/>
    </row>
    <row r="37" spans="1:20" s="5" customFormat="1" ht="14.25" customHeight="1" x14ac:dyDescent="0.25">
      <c r="A37" s="54">
        <v>5</v>
      </c>
      <c r="B37" s="55" t="s">
        <v>31</v>
      </c>
      <c r="C37" s="195"/>
      <c r="D37" s="196"/>
      <c r="E37" s="56">
        <f t="shared" si="2"/>
        <v>0</v>
      </c>
      <c r="F37" s="200"/>
      <c r="G37" s="52">
        <f t="shared" si="3"/>
        <v>0</v>
      </c>
      <c r="H37" s="200"/>
      <c r="I37" s="52">
        <f t="shared" si="0"/>
        <v>0</v>
      </c>
      <c r="J37" s="200"/>
      <c r="K37" s="52">
        <f t="shared" si="4"/>
        <v>0</v>
      </c>
      <c r="L37" s="200"/>
      <c r="M37" s="52">
        <f t="shared" si="5"/>
        <v>0</v>
      </c>
      <c r="N37" s="57"/>
      <c r="O37" s="53">
        <f t="shared" si="1"/>
        <v>0</v>
      </c>
      <c r="P37" s="202"/>
      <c r="Q37" s="238"/>
      <c r="R37" s="239"/>
      <c r="S37" s="239"/>
      <c r="T37" s="239"/>
    </row>
    <row r="38" spans="1:20" ht="14.25" customHeight="1" x14ac:dyDescent="0.25">
      <c r="A38" s="54">
        <v>6</v>
      </c>
      <c r="B38" s="55" t="s">
        <v>32</v>
      </c>
      <c r="C38" s="195"/>
      <c r="D38" s="196"/>
      <c r="E38" s="56">
        <f t="shared" si="2"/>
        <v>0</v>
      </c>
      <c r="F38" s="200"/>
      <c r="G38" s="52">
        <f t="shared" si="3"/>
        <v>0</v>
      </c>
      <c r="H38" s="200"/>
      <c r="I38" s="52">
        <f t="shared" si="0"/>
        <v>0</v>
      </c>
      <c r="J38" s="200"/>
      <c r="K38" s="52">
        <f t="shared" si="4"/>
        <v>0</v>
      </c>
      <c r="L38" s="200"/>
      <c r="M38" s="52">
        <f t="shared" si="5"/>
        <v>0</v>
      </c>
      <c r="N38" s="57"/>
      <c r="O38" s="53">
        <f t="shared" si="1"/>
        <v>0</v>
      </c>
      <c r="P38" s="202"/>
      <c r="Q38" s="240"/>
    </row>
    <row r="39" spans="1:20" ht="14.25" customHeight="1" x14ac:dyDescent="0.25">
      <c r="A39" s="54">
        <v>7</v>
      </c>
      <c r="B39" s="55" t="s">
        <v>80</v>
      </c>
      <c r="C39" s="195"/>
      <c r="D39" s="196"/>
      <c r="E39" s="56">
        <f t="shared" si="2"/>
        <v>0</v>
      </c>
      <c r="F39" s="200"/>
      <c r="G39" s="52">
        <f t="shared" si="3"/>
        <v>0</v>
      </c>
      <c r="H39" s="200"/>
      <c r="I39" s="52">
        <f t="shared" si="0"/>
        <v>0</v>
      </c>
      <c r="J39" s="200"/>
      <c r="K39" s="52">
        <f>C39*J39/100</f>
        <v>0</v>
      </c>
      <c r="L39" s="200"/>
      <c r="M39" s="52">
        <f t="shared" si="5"/>
        <v>0</v>
      </c>
      <c r="N39" s="57"/>
      <c r="O39" s="53">
        <f t="shared" si="1"/>
        <v>0</v>
      </c>
      <c r="P39" s="202"/>
      <c r="Q39" s="240"/>
    </row>
    <row r="40" spans="1:20" ht="14.25" customHeight="1" x14ac:dyDescent="0.25">
      <c r="A40" s="54">
        <v>8</v>
      </c>
      <c r="B40" s="55" t="s">
        <v>33</v>
      </c>
      <c r="C40" s="195">
        <v>0</v>
      </c>
      <c r="D40" s="196">
        <v>15.4</v>
      </c>
      <c r="E40" s="56">
        <f t="shared" si="2"/>
        <v>0</v>
      </c>
      <c r="F40" s="200">
        <v>50</v>
      </c>
      <c r="G40" s="52">
        <f t="shared" si="3"/>
        <v>0</v>
      </c>
      <c r="H40" s="200">
        <v>8</v>
      </c>
      <c r="I40" s="52">
        <f t="shared" si="0"/>
        <v>0</v>
      </c>
      <c r="J40" s="200">
        <v>6</v>
      </c>
      <c r="K40" s="52">
        <f t="shared" si="4"/>
        <v>0</v>
      </c>
      <c r="L40" s="200">
        <v>8</v>
      </c>
      <c r="M40" s="52">
        <f t="shared" si="5"/>
        <v>0</v>
      </c>
      <c r="N40" s="57">
        <v>1</v>
      </c>
      <c r="O40" s="53">
        <f t="shared" si="1"/>
        <v>0</v>
      </c>
      <c r="P40" s="202"/>
      <c r="Q40" s="240"/>
    </row>
    <row r="41" spans="1:20" s="214" customFormat="1" ht="14.25" customHeight="1" x14ac:dyDescent="0.25">
      <c r="A41" s="208">
        <v>9</v>
      </c>
      <c r="B41" s="209" t="s">
        <v>79</v>
      </c>
      <c r="C41" s="193"/>
      <c r="D41" s="196"/>
      <c r="E41" s="210">
        <f t="shared" si="2"/>
        <v>0</v>
      </c>
      <c r="F41" s="200"/>
      <c r="G41" s="211">
        <f t="shared" si="3"/>
        <v>0</v>
      </c>
      <c r="H41" s="212"/>
      <c r="I41" s="211">
        <f t="shared" si="0"/>
        <v>0</v>
      </c>
      <c r="J41" s="200"/>
      <c r="K41" s="211">
        <f t="shared" si="4"/>
        <v>0</v>
      </c>
      <c r="L41" s="200"/>
      <c r="M41" s="211">
        <f>L41*C41/100</f>
        <v>0</v>
      </c>
      <c r="N41" s="194"/>
      <c r="O41" s="74">
        <f t="shared" si="1"/>
        <v>0</v>
      </c>
      <c r="P41" s="213"/>
      <c r="Q41" s="241"/>
      <c r="R41" s="242"/>
      <c r="S41" s="242"/>
      <c r="T41" s="242"/>
    </row>
    <row r="42" spans="1:20" ht="14.25" customHeight="1" x14ac:dyDescent="0.25">
      <c r="A42" s="54">
        <v>10</v>
      </c>
      <c r="B42" s="55" t="s">
        <v>34</v>
      </c>
      <c r="C42" s="195"/>
      <c r="D42" s="196"/>
      <c r="E42" s="56">
        <f t="shared" si="2"/>
        <v>0</v>
      </c>
      <c r="F42" s="200"/>
      <c r="G42" s="52">
        <f t="shared" si="3"/>
        <v>0</v>
      </c>
      <c r="H42" s="200"/>
      <c r="I42" s="52">
        <f t="shared" si="0"/>
        <v>0</v>
      </c>
      <c r="J42" s="200"/>
      <c r="K42" s="52">
        <f t="shared" si="4"/>
        <v>0</v>
      </c>
      <c r="L42" s="200"/>
      <c r="M42" s="52">
        <f t="shared" si="5"/>
        <v>0</v>
      </c>
      <c r="N42" s="57"/>
      <c r="O42" s="53">
        <f t="shared" si="1"/>
        <v>0</v>
      </c>
      <c r="P42" s="202"/>
      <c r="Q42" s="240"/>
    </row>
    <row r="43" spans="1:20" s="167" customFormat="1" ht="14.25" customHeight="1" x14ac:dyDescent="0.25">
      <c r="A43" s="208">
        <v>11</v>
      </c>
      <c r="B43" s="209" t="s">
        <v>168</v>
      </c>
      <c r="C43" s="193"/>
      <c r="D43" s="74"/>
      <c r="E43" s="56">
        <f t="shared" si="2"/>
        <v>0</v>
      </c>
      <c r="F43" s="192"/>
      <c r="G43" s="52">
        <f t="shared" si="3"/>
        <v>0</v>
      </c>
      <c r="H43" s="212"/>
      <c r="I43" s="52">
        <f t="shared" si="0"/>
        <v>0</v>
      </c>
      <c r="J43" s="212"/>
      <c r="K43" s="52">
        <f t="shared" si="4"/>
        <v>0</v>
      </c>
      <c r="L43" s="212"/>
      <c r="M43" s="52">
        <f t="shared" si="5"/>
        <v>0</v>
      </c>
      <c r="N43" s="194"/>
      <c r="O43" s="53">
        <f t="shared" si="1"/>
        <v>0</v>
      </c>
      <c r="P43" s="213"/>
      <c r="Q43" s="243"/>
      <c r="R43" s="244"/>
      <c r="S43" s="244"/>
      <c r="T43" s="244"/>
    </row>
    <row r="44" spans="1:20" s="167" customFormat="1" ht="14.25" customHeight="1" x14ac:dyDescent="0.25">
      <c r="A44" s="54">
        <v>12</v>
      </c>
      <c r="B44" s="216" t="s">
        <v>169</v>
      </c>
      <c r="C44" s="193"/>
      <c r="D44" s="217"/>
      <c r="E44" s="246">
        <f t="shared" si="2"/>
        <v>0</v>
      </c>
      <c r="F44" s="247"/>
      <c r="G44" s="248">
        <f t="shared" si="3"/>
        <v>0</v>
      </c>
      <c r="H44" s="249"/>
      <c r="I44" s="248">
        <f>C44*H44/100</f>
        <v>0</v>
      </c>
      <c r="J44" s="249"/>
      <c r="K44" s="248">
        <f t="shared" si="4"/>
        <v>0</v>
      </c>
      <c r="L44" s="249"/>
      <c r="M44" s="248">
        <f t="shared" si="5"/>
        <v>0</v>
      </c>
      <c r="N44" s="250"/>
      <c r="O44" s="217">
        <f>(C44+E44+G44+I44+K44+M44)*N44</f>
        <v>0</v>
      </c>
      <c r="P44" s="218"/>
      <c r="Q44" s="244"/>
      <c r="R44" s="244"/>
      <c r="S44" s="245"/>
      <c r="T44" s="244"/>
    </row>
    <row r="45" spans="1:20" s="167" customFormat="1" ht="14.25" customHeight="1" x14ac:dyDescent="0.25">
      <c r="A45" s="208"/>
      <c r="B45" s="216"/>
      <c r="C45" s="193"/>
      <c r="D45" s="74"/>
      <c r="E45" s="210"/>
      <c r="F45" s="219"/>
      <c r="G45" s="211"/>
      <c r="H45" s="212"/>
      <c r="I45" s="211"/>
      <c r="J45" s="212"/>
      <c r="K45" s="211"/>
      <c r="L45" s="212"/>
      <c r="M45" s="211"/>
      <c r="N45" s="220"/>
      <c r="O45" s="74"/>
      <c r="P45" s="218"/>
      <c r="Q45" s="244"/>
      <c r="R45" s="244"/>
      <c r="S45" s="244"/>
      <c r="T45" s="244"/>
    </row>
    <row r="46" spans="1:20" ht="14.25" customHeight="1" x14ac:dyDescent="0.25">
      <c r="A46" s="40"/>
      <c r="B46" s="215"/>
      <c r="C46" s="62"/>
      <c r="D46" s="64"/>
      <c r="E46" s="59"/>
      <c r="F46" s="60"/>
      <c r="G46" s="61"/>
      <c r="H46" s="60"/>
      <c r="I46" s="61"/>
      <c r="J46" s="62"/>
      <c r="K46" s="62"/>
      <c r="L46" s="60"/>
      <c r="M46" s="61"/>
      <c r="N46" s="63"/>
      <c r="O46" s="64"/>
      <c r="P46" s="6"/>
    </row>
    <row r="47" spans="1:20" ht="26.25" customHeight="1" x14ac:dyDescent="0.25">
      <c r="A47" s="43"/>
      <c r="B47" s="483" t="s">
        <v>146</v>
      </c>
      <c r="C47" s="484"/>
      <c r="D47" s="485"/>
      <c r="E47" s="484"/>
      <c r="F47" s="484"/>
      <c r="G47" s="484"/>
      <c r="H47" s="484"/>
      <c r="I47" s="484"/>
      <c r="J47" s="484"/>
      <c r="K47" s="484"/>
      <c r="L47" s="484"/>
      <c r="M47" s="484"/>
      <c r="N47" s="486"/>
      <c r="O47" s="251">
        <f>SUM(O33:O46)*12/1000</f>
        <v>0</v>
      </c>
    </row>
    <row r="48" spans="1:20" ht="26.25" customHeight="1" x14ac:dyDescent="0.25">
      <c r="A48" s="65"/>
      <c r="B48" s="460" t="s">
        <v>96</v>
      </c>
      <c r="C48" s="460"/>
      <c r="D48" s="460"/>
      <c r="E48" s="460"/>
      <c r="F48" s="460"/>
      <c r="G48" s="460"/>
      <c r="H48" s="460"/>
      <c r="I48" s="460"/>
      <c r="J48" s="460"/>
      <c r="K48" s="460"/>
      <c r="L48" s="460"/>
      <c r="M48" s="460"/>
      <c r="N48" s="461"/>
      <c r="O48" s="66">
        <f>SUM(O33:O46)*12*1.302/1000</f>
        <v>0</v>
      </c>
    </row>
    <row r="49" spans="1:15" ht="26.25" customHeight="1" x14ac:dyDescent="0.25">
      <c r="A49" s="85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86"/>
    </row>
    <row r="50" spans="1:15" ht="26.25" customHeight="1" x14ac:dyDescent="0.25">
      <c r="A50" s="85"/>
      <c r="B50" s="1"/>
      <c r="C50" s="1"/>
      <c r="D50" s="1"/>
      <c r="F50" s="67"/>
      <c r="G50" s="67"/>
      <c r="H50" s="67"/>
      <c r="I50" s="67"/>
      <c r="J50" s="67"/>
      <c r="K50" s="67"/>
      <c r="L50" s="67"/>
      <c r="M50" s="67"/>
      <c r="N50" s="67"/>
      <c r="O50" s="86"/>
    </row>
    <row r="51" spans="1:15" ht="26.25" customHeight="1" x14ac:dyDescent="0.25">
      <c r="A51" s="85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86"/>
    </row>
    <row r="52" spans="1:15" ht="69" customHeight="1" x14ac:dyDescent="0.25"/>
  </sheetData>
  <mergeCells count="16">
    <mergeCell ref="B47:N47"/>
    <mergeCell ref="H12:M12"/>
    <mergeCell ref="H6:N7"/>
    <mergeCell ref="B48:N48"/>
    <mergeCell ref="A3:B3"/>
    <mergeCell ref="B4:N4"/>
    <mergeCell ref="L31:M31"/>
    <mergeCell ref="J31:K31"/>
    <mergeCell ref="A31:A32"/>
    <mergeCell ref="D31:E31"/>
    <mergeCell ref="H31:I31"/>
    <mergeCell ref="F31:G31"/>
    <mergeCell ref="H8:M8"/>
    <mergeCell ref="H9:M9"/>
    <mergeCell ref="H10:M10"/>
    <mergeCell ref="H11:M11"/>
  </mergeCells>
  <pageMargins left="0.78740157480314965" right="0.19685039370078741" top="0.98425196850393704" bottom="0" header="0" footer="0"/>
  <pageSetup paperSize="9" scale="43" orientation="landscape" r:id="rId1"/>
  <rowBreaks count="1" manualBreakCount="1">
    <brk id="51" max="14" man="1"/>
  </rowBreaks>
  <colBreaks count="1" manualBreakCount="1">
    <brk id="15" min="13" max="157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Справочник</vt:lpstr>
      <vt:lpstr>Прейскурант 2020 АДО </vt:lpstr>
      <vt:lpstr>Справочно</vt:lpstr>
      <vt:lpstr>Калькуляция</vt:lpstr>
      <vt:lpstr>Расчет плановой трудоемкости</vt:lpstr>
      <vt:lpstr>1. Материальные затраты</vt:lpstr>
      <vt:lpstr>2. Затраты на оплату труда</vt:lpstr>
      <vt:lpstr>3. Амортизация</vt:lpstr>
      <vt:lpstr>4. Прочие затраты</vt:lpstr>
      <vt:lpstr>'1. Материальные затраты'!Print_AreaFixFix</vt:lpstr>
      <vt:lpstr>'2. Затраты на оплату труда'!Print_AreaFixFix</vt:lpstr>
      <vt:lpstr>'3. Амортизация'!Print_AreaFixFix</vt:lpstr>
      <vt:lpstr>'4. Прочие затраты'!Print_AreaFixFix</vt:lpstr>
      <vt:lpstr>Калькуляция!Print_AreaFixFix</vt:lpstr>
      <vt:lpstr>'Прейскурант 2020 АДО '!Print_AreaFixFix</vt:lpstr>
      <vt:lpstr>'Расчет плановой трудоемкости'!Print_AreaFixFix</vt:lpstr>
      <vt:lpstr>'Прейскурант 2020 АДО '!Print_Titles</vt:lpstr>
      <vt:lpstr>Исполнитель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2020-06-25T06:57:57Z</dcterms:modified>
</cp:coreProperties>
</file>