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320" windowHeight="11790"/>
  </bookViews>
  <sheets>
    <sheet name="АДО" sheetId="2" r:id="rId1"/>
    <sheet name="Калькуляция" sheetId="1" state="hidden" r:id="rId2"/>
    <sheet name="Справочно" sheetId="3" state="hidden" r:id="rId3"/>
  </sheets>
  <externalReferences>
    <externalReference r:id="rId4"/>
    <externalReference r:id="rId5"/>
    <externalReference r:id="rId6"/>
  </externalReferences>
  <definedNames>
    <definedName name="Бланки_">'[1]Цены на бланки'!$B$3:$B$86</definedName>
    <definedName name="Инструмент">'[1]Цены на инструмент'!$A$2:$A$311</definedName>
    <definedName name="Исполнитель">[2]Справочник!$C$2:$C$14</definedName>
    <definedName name="материалы">'[3]материалы на ТО'!$B$2:$B$770</definedName>
    <definedName name="_xlnm.Print_Area" localSheetId="0">АДО!$A$1:$S$32</definedName>
    <definedName name="_xlnm.Print_Area" localSheetId="1">Калькуляция!$A$1:$O$28</definedName>
    <definedName name="спр_бланки">'[3]справочник по бланкам'!$B$2:$B$54</definedName>
  </definedNames>
  <calcPr calcId="145621"/>
</workbook>
</file>

<file path=xl/calcChain.xml><?xml version="1.0" encoding="utf-8"?>
<calcChain xmlns="http://schemas.openxmlformats.org/spreadsheetml/2006/main">
  <c r="O23" i="2" l="1"/>
  <c r="L23" i="2"/>
  <c r="O22" i="2"/>
  <c r="O21" i="2"/>
  <c r="L21" i="2"/>
  <c r="O20" i="2"/>
  <c r="L20" i="2"/>
  <c r="O19" i="2"/>
  <c r="L19" i="2"/>
  <c r="O18" i="2"/>
  <c r="L18" i="2"/>
  <c r="N16" i="1"/>
  <c r="M16" i="1"/>
  <c r="L16" i="1"/>
  <c r="K16" i="1"/>
  <c r="J16" i="1"/>
  <c r="I16" i="1"/>
  <c r="H16" i="1"/>
  <c r="G16" i="1"/>
  <c r="F16" i="1"/>
  <c r="E16" i="1"/>
  <c r="D16" i="1"/>
  <c r="C16" i="1"/>
  <c r="N14" i="1"/>
  <c r="N17" i="1" s="1"/>
  <c r="M14" i="1"/>
  <c r="M17" i="1" s="1"/>
  <c r="L14" i="1"/>
  <c r="L17" i="1" s="1"/>
  <c r="K14" i="1"/>
  <c r="K17" i="1" s="1"/>
  <c r="J14" i="1"/>
  <c r="J17" i="1" s="1"/>
  <c r="I14" i="1"/>
  <c r="I17" i="1" s="1"/>
  <c r="H14" i="1"/>
  <c r="H17" i="1" s="1"/>
  <c r="G14" i="1"/>
  <c r="G17" i="1" s="1"/>
  <c r="F14" i="1"/>
  <c r="F17" i="1" s="1"/>
  <c r="E14" i="1"/>
  <c r="E17" i="1" s="1"/>
  <c r="D14" i="1"/>
  <c r="D17" i="1" s="1"/>
  <c r="C14" i="1"/>
  <c r="C17" i="1" s="1"/>
  <c r="N13" i="1"/>
  <c r="M13" i="1"/>
  <c r="L13" i="1"/>
  <c r="K13" i="1"/>
  <c r="J13" i="1"/>
  <c r="I13" i="1"/>
  <c r="H13" i="1"/>
  <c r="G13" i="1"/>
  <c r="F13" i="1"/>
  <c r="E13" i="1"/>
  <c r="D13" i="1"/>
  <c r="C13" i="1"/>
  <c r="C15" i="1" l="1"/>
  <c r="C18" i="1" s="1"/>
  <c r="E15" i="1"/>
  <c r="E18" i="1" s="1"/>
  <c r="G15" i="1"/>
  <c r="G18" i="1" s="1"/>
  <c r="I15" i="1"/>
  <c r="I18" i="1" s="1"/>
  <c r="K15" i="1"/>
  <c r="K18" i="1" s="1"/>
  <c r="M15" i="1"/>
  <c r="M18" i="1" s="1"/>
  <c r="D15" i="1"/>
  <c r="D18" i="1" s="1"/>
  <c r="F15" i="1"/>
  <c r="F18" i="1" s="1"/>
  <c r="H15" i="1"/>
  <c r="H18" i="1" s="1"/>
  <c r="J15" i="1"/>
  <c r="J18" i="1" s="1"/>
  <c r="L15" i="1"/>
  <c r="L18" i="1" s="1"/>
  <c r="N15" i="1"/>
  <c r="N18" i="1" s="1"/>
  <c r="N19" i="1" l="1"/>
  <c r="N20" i="1" s="1"/>
  <c r="J19" i="1"/>
  <c r="J20" i="1" s="1"/>
  <c r="F19" i="1"/>
  <c r="F20" i="1" s="1"/>
  <c r="M19" i="1"/>
  <c r="M20" i="1" s="1"/>
  <c r="I19" i="1"/>
  <c r="I20" i="1" s="1"/>
  <c r="E19" i="1"/>
  <c r="E20" i="1" s="1"/>
  <c r="L22" i="2" s="1"/>
  <c r="L19" i="1"/>
  <c r="L20" i="1" s="1"/>
  <c r="H19" i="1"/>
  <c r="H20" i="1" s="1"/>
  <c r="D19" i="1"/>
  <c r="D20" i="1" s="1"/>
  <c r="K19" i="1"/>
  <c r="K20" i="1" s="1"/>
  <c r="G19" i="1"/>
  <c r="G20" i="1" s="1"/>
  <c r="C19" i="1"/>
  <c r="C20" i="1" s="1"/>
  <c r="I22" i="2" l="1"/>
  <c r="S22" i="2" s="1"/>
  <c r="I20" i="2"/>
  <c r="S20" i="2" s="1"/>
  <c r="I18" i="2"/>
  <c r="S18" i="2" s="1"/>
  <c r="I23" i="2"/>
  <c r="S23" i="2" s="1"/>
  <c r="I21" i="2"/>
  <c r="S21" i="2" s="1"/>
  <c r="I19" i="2"/>
  <c r="S19" i="2" s="1"/>
  <c r="K21" i="1"/>
  <c r="K22" i="1" s="1"/>
  <c r="H21" i="1"/>
  <c r="H22" i="1" s="1"/>
  <c r="E21" i="1"/>
  <c r="E22" i="1" s="1"/>
  <c r="M21" i="1"/>
  <c r="M22" i="1" s="1"/>
  <c r="J21" i="1"/>
  <c r="J22" i="1" s="1"/>
  <c r="D21" i="1"/>
  <c r="D22" i="1" s="1"/>
  <c r="L21" i="1"/>
  <c r="L22" i="1" s="1"/>
  <c r="I21" i="1"/>
  <c r="I22" i="1" s="1"/>
  <c r="F21" i="1"/>
  <c r="F22" i="1" s="1"/>
  <c r="N22" i="1"/>
  <c r="N21" i="1"/>
  <c r="C21" i="1"/>
  <c r="C22" i="1" s="1"/>
  <c r="G21" i="1"/>
  <c r="G22" i="1" s="1"/>
  <c r="Q21" i="2" l="1"/>
  <c r="R21" i="2"/>
  <c r="Q18" i="2"/>
  <c r="R18" i="2"/>
  <c r="Q22" i="2"/>
  <c r="R22" i="2"/>
  <c r="Q19" i="2"/>
  <c r="R19" i="2"/>
  <c r="Q23" i="2"/>
  <c r="R23" i="2"/>
  <c r="Q20" i="2"/>
  <c r="R20" i="2"/>
</calcChain>
</file>

<file path=xl/sharedStrings.xml><?xml version="1.0" encoding="utf-8"?>
<sst xmlns="http://schemas.openxmlformats.org/spreadsheetml/2006/main" count="240" uniqueCount="172">
  <si>
    <r>
      <rPr>
        <b/>
        <u/>
        <sz val="11"/>
        <color theme="1"/>
        <rFont val="Arial Narrow"/>
        <family val="2"/>
        <charset val="204"/>
      </rPr>
      <t xml:space="preserve">Приложение 1 </t>
    </r>
    <r>
      <rPr>
        <sz val="11"/>
        <color theme="1"/>
        <rFont val="Arial Narrow"/>
        <family val="2"/>
        <charset val="204"/>
      </rPr>
      <t xml:space="preserve">
В соответствии с  Методическими рекомендациями о правилах расчета стоимости технического обслуживания и ремонта внутридомового и внутриквартирного газового оборудования, утвержденным приказом ФСТ России от 27.12.2013 № 269-э/8)</t>
    </r>
  </si>
  <si>
    <t>УТВЕРЖДАЮ:</t>
  </si>
  <si>
    <t xml:space="preserve">Исполнительный директор </t>
  </si>
  <si>
    <t>АО "Андроповскрайгаз"</t>
  </si>
  <si>
    <t>_________________</t>
  </si>
  <si>
    <t>А.Г.Ляшов</t>
  </si>
  <si>
    <t>"_____"_____________20__ г.</t>
  </si>
  <si>
    <t>Калькуляция стоимости 1 чел.-час работы</t>
  </si>
  <si>
    <t>по виду деятельности: Техническое обслуживание и ремонт ВДГО (население)</t>
  </si>
  <si>
    <t>(действует с 01.01.2020 г.)</t>
  </si>
  <si>
    <t>№ п/п</t>
  </si>
  <si>
    <t>Наименование</t>
  </si>
  <si>
    <t>Работа 2 разряда (слесарь)</t>
  </si>
  <si>
    <t>Работа 3 разряда (слесарь)</t>
  </si>
  <si>
    <t>Работа 4 разряда (слесарь)</t>
  </si>
  <si>
    <t>Работа 5 разряда (слесарь)</t>
  </si>
  <si>
    <t>Работа 6 разряда (слесарь)</t>
  </si>
  <si>
    <t>Работа 5 разряда (электрогазосварщик)</t>
  </si>
  <si>
    <t>Работа 4 разряда (электрогазосварщик)</t>
  </si>
  <si>
    <t>Работа 4 разряда (монтер)</t>
  </si>
  <si>
    <t>Работа 5 разряда (монтер)</t>
  </si>
  <si>
    <t>Работа 6 разряда (монтер)</t>
  </si>
  <si>
    <t>Работа 8 разряда (мастер участка)</t>
  </si>
  <si>
    <t xml:space="preserve">Работа 10 разряда (инженер) </t>
  </si>
  <si>
    <t>Примечание</t>
  </si>
  <si>
    <t>Материальные затраты</t>
  </si>
  <si>
    <t>Приложение 1.2.</t>
  </si>
  <si>
    <t>Заработная плата основного производственного персонала</t>
  </si>
  <si>
    <t>Приложение 1.3.</t>
  </si>
  <si>
    <t>Страховые взносы (30,2%) на заработную плату основного производственного персонала</t>
  </si>
  <si>
    <t>Расчетный показатель</t>
  </si>
  <si>
    <t>Амортизация</t>
  </si>
  <si>
    <t>Приложение 1.4.</t>
  </si>
  <si>
    <r>
      <t>Прочие затраты (</t>
    </r>
    <r>
      <rPr>
        <b/>
        <u/>
        <sz val="12"/>
        <color rgb="FFFF0000"/>
        <rFont val="Arial Narrow"/>
        <family val="2"/>
        <charset val="204"/>
      </rPr>
      <t>в ___%</t>
    </r>
    <r>
      <rPr>
        <sz val="12"/>
        <color theme="1"/>
        <rFont val="Arial Narrow"/>
        <family val="2"/>
        <charset val="204"/>
      </rPr>
      <t xml:space="preserve"> от основной заработной платы производственного персонала)</t>
    </r>
  </si>
  <si>
    <t>Приложение 1.5.</t>
  </si>
  <si>
    <t>ИТОГО себестоимость</t>
  </si>
  <si>
    <t>Рентабельность</t>
  </si>
  <si>
    <t>Всего стоимость (с учетом рентабельности) без НДС 20%</t>
  </si>
  <si>
    <t>НДС 20%</t>
  </si>
  <si>
    <t>ВСЕГО стоимость 1 чел.-ч. с учетом НДС 20%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</si>
  <si>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</si>
  <si>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</si>
  <si>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N позиции Прейскуранта</t>
  </si>
  <si>
    <t>№ поз.  Прейскуранта ОАО "Росгазификация"</t>
  </si>
  <si>
    <t>Наименование работ и газового оборудования</t>
  </si>
  <si>
    <t>Ед. измерения</t>
  </si>
  <si>
    <t>Состав исполнителей / трудоемкость чел.ч.</t>
  </si>
  <si>
    <t>Коэффициента на переходы в пределах населенного пункта 1,2</t>
  </si>
  <si>
    <t>Цена для населения, без учета НДС, рублей</t>
  </si>
  <si>
    <t>Цена с учетом коэффициента на перезд внутри населенного пункта
 без НДС</t>
  </si>
  <si>
    <t>Цена* для населения, с учетом НДС 20%, рублей</t>
  </si>
  <si>
    <t>исполнитель 1</t>
  </si>
  <si>
    <t>исполнитель 2</t>
  </si>
  <si>
    <t>исполнитель 3</t>
  </si>
  <si>
    <t>исполнитель</t>
  </si>
  <si>
    <t>трудоемкость, чел.ч.</t>
  </si>
  <si>
    <t>стоимость,чел.часа</t>
  </si>
  <si>
    <t>3.319</t>
  </si>
  <si>
    <t>10.2.217.</t>
  </si>
  <si>
    <t>Отключение газового прибора с установкой заглушки</t>
  </si>
  <si>
    <t>шт.</t>
  </si>
  <si>
    <t>слесарь 3 р.</t>
  </si>
  <si>
    <t>0,39</t>
  </si>
  <si>
    <t>3.321</t>
  </si>
  <si>
    <t>10.2.218.</t>
  </si>
  <si>
    <t>Подключение газового прибора со снятием заглушки</t>
  </si>
  <si>
    <t>0,52</t>
  </si>
  <si>
    <t>3.322</t>
  </si>
  <si>
    <t>10.2.219.</t>
  </si>
  <si>
    <t>Отключение и подключение газового прибора без отсоединения</t>
  </si>
  <si>
    <t>0,20</t>
  </si>
  <si>
    <t>3.331</t>
  </si>
  <si>
    <t>5.3.58</t>
  </si>
  <si>
    <t>Отключение фасадного участка газопровода                                             (С установкой заглушки применять коэф. 3)</t>
  </si>
  <si>
    <t>3.332</t>
  </si>
  <si>
    <t>5.3.62</t>
  </si>
  <si>
    <t>Установка или снятие заглушки на газопроводе-вводе</t>
  </si>
  <si>
    <t>слесарь 4 р.</t>
  </si>
  <si>
    <t>3.313</t>
  </si>
  <si>
    <t>10.2.211.</t>
  </si>
  <si>
    <t>Устранение утечки газа в муфтовом соединении внутреннего газопровода диаметром до 50 мм</t>
  </si>
  <si>
    <t>0,65</t>
  </si>
  <si>
    <t>Справочно позиции прейскурантов, которые могут быть использованы при работах по аварийно - диспетчерскому обслуживанию</t>
  </si>
  <si>
    <t>№ поз. Росгазификация или Газпром</t>
  </si>
  <si>
    <t>Наименование позиции прейскуранта</t>
  </si>
  <si>
    <t>Наименование Прейскуранта</t>
  </si>
  <si>
    <t>№ позиции Прейскуранта</t>
  </si>
  <si>
    <t>10.2.11</t>
  </si>
  <si>
    <t xml:space="preserve"> Замена прокладок газоподводящей трубки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</si>
  <si>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</si>
  <si>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 xml:space="preserve">3.12 </t>
  </si>
  <si>
    <t>10.2.49</t>
  </si>
  <si>
    <t xml:space="preserve"> Замена шланга и прокладки регулятора</t>
  </si>
  <si>
    <t>3.50</t>
  </si>
  <si>
    <t>10.2.101.</t>
  </si>
  <si>
    <t xml:space="preserve"> Замена прокладки к газоподводящей трубке</t>
  </si>
  <si>
    <t>3.95</t>
  </si>
  <si>
    <t>10.2.102.</t>
  </si>
  <si>
    <t xml:space="preserve"> Замена прокладки газового узла или смесителя</t>
  </si>
  <si>
    <t>3.96</t>
  </si>
  <si>
    <t>10.2.34.</t>
  </si>
  <si>
    <t xml:space="preserve"> Установка гибкого шланга</t>
  </si>
  <si>
    <t>3.309</t>
  </si>
  <si>
    <t>10.2.207.</t>
  </si>
  <si>
    <t>Замена газового крана на газопроводе до 32 мм</t>
  </si>
  <si>
    <t>3.310.1</t>
  </si>
  <si>
    <t>Замена газового крана на газопроводе 32 мм</t>
  </si>
  <si>
    <t>3.310.2</t>
  </si>
  <si>
    <t>Замена газового крана на газопроводе 40-50 мм</t>
  </si>
  <si>
    <t>3.310.3</t>
  </si>
  <si>
    <t>Разработка ГГС</t>
  </si>
  <si>
    <t>Замена КТЗ диаметром до 32 мм</t>
  </si>
  <si>
    <t>3.311</t>
  </si>
  <si>
    <t>10.2.210.</t>
  </si>
  <si>
    <t>Замена  сгона   внутреннего  газопровода  диаметром                до 25 мм</t>
  </si>
  <si>
    <t>3.312.1</t>
  </si>
  <si>
    <t>Замена  сгона   внутреннего  газопровода  диаметром                 св. 25 мм</t>
  </si>
  <si>
    <t>3.312.2</t>
  </si>
  <si>
    <t>10.2.220.</t>
  </si>
  <si>
    <t>Притирка газового крана диаметром  до                                                                         
15-20 мм</t>
  </si>
  <si>
    <t>3.323.1</t>
  </si>
  <si>
    <t>Притирка газового крана диаметром  до                                                                         
24-40 мм</t>
  </si>
  <si>
    <t>3.323.2</t>
  </si>
  <si>
    <t>Притирка газового крана диаметром  до                                                                         
50 мм</t>
  </si>
  <si>
    <t>3.323.3</t>
  </si>
  <si>
    <t>10.2.221.</t>
  </si>
  <si>
    <t xml:space="preserve">                                                                       
Смазка газового крана диаметром до 15-20 мм</t>
  </si>
  <si>
    <t>3.324.1</t>
  </si>
  <si>
    <t xml:space="preserve">                                                                       
Смазка газового крана диаметром до 25-40 мм</t>
  </si>
  <si>
    <t>3.324.2</t>
  </si>
  <si>
    <t xml:space="preserve">                                                                       
Смазка газового крана диаметром до 50 мм         </t>
  </si>
  <si>
    <t>3.324.3</t>
  </si>
  <si>
    <t>4.2.2.1. Газпром</t>
  </si>
  <si>
    <t>Замена прокладки фланцевого соединения на надземном газопроводе при диаметре газопровода до 100 мм включ.</t>
  </si>
  <si>
    <t>Вводится ДЗО при необходимости</t>
  </si>
  <si>
    <t>10.2.213.</t>
  </si>
  <si>
    <t xml:space="preserve">Продувка и пуск дворового (подземного, надземного) газопровода к жилому дому после отключения от газоснабжения </t>
  </si>
  <si>
    <t>3.315</t>
  </si>
  <si>
    <t>10.2.214.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</si>
  <si>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</si>
  <si>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3.316</t>
  </si>
  <si>
    <t>10.2.215.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</si>
  <si>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</si>
  <si>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3.317</t>
  </si>
  <si>
    <t>10.2.216.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</si>
  <si>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</si>
  <si>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3.318</t>
  </si>
  <si>
    <t>Газпром 3.14.1</t>
  </si>
  <si>
    <t xml:space="preserve">Повторный пуск сети газопотребления жилого дома (с коэфициентом 0,6) при наличии газовой плиты </t>
  </si>
  <si>
    <t xml:space="preserve">Прейскурант на услуги  по пуско-наладочным работам, приемка и ввод в эксплуатацию объектов газораспределительной системы </t>
  </si>
  <si>
    <t>Номер расценки по Прейскуранту ДЗО</t>
  </si>
  <si>
    <t>Газпром 3.14.2</t>
  </si>
  <si>
    <t>Повторный пуск сети газопотребления жилого дома (с коэфициентом 0,6) при наличии газовой плиты и водонагревателя</t>
  </si>
  <si>
    <t>Газпром 3.14.3</t>
  </si>
  <si>
    <t xml:space="preserve">Повторный пуск сети газопотребления жилого дома (с коэфициентом 0,6) при наличии газовой плиты, водонагревателя и отопительного аппарата </t>
  </si>
  <si>
    <t>Газпром 3.14.4</t>
  </si>
  <si>
    <t>Повторный пуск сети газопотребления жилого дома (с коэфициентом 0,6) при наличии газовой плиты и отопительного аппарата двухконтурного</t>
  </si>
  <si>
    <t>Газпром 3.15.1</t>
  </si>
  <si>
    <t>Повторный пуск сети газопотребления жилого дома (с коэфициентом 0,6) при наличии газовой плиты при количестве приборов на стояке до 5 включ.</t>
  </si>
  <si>
    <t>Газпром 3.15.2</t>
  </si>
  <si>
    <t>Повторный пуск сети газопотребления жилого дома (с коэфициентом 0,6) при наличии газовой плиты при количестве приборов на стояке св. 5 до 10 включ.</t>
  </si>
  <si>
    <t>Газпром 3.15.3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</si>
  <si>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до 5 включ.</t>
  </si>
  <si>
    <t>Газпром 3.15.4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</si>
  <si>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св. 5 до 10 включ.</t>
  </si>
  <si>
    <t>Газпром 3.15.5</t>
  </si>
  <si>
    <t>Повторный пуск сети газопотребления жилого дома (с коэфициентом 0,6) при наличии газовой плиты, водонагревателя и отопительного аппарата при любом количестве приборов на стояке</t>
  </si>
  <si>
    <t>Газпром 3.15.6</t>
  </si>
  <si>
    <t>Повторный пуск сети газопотребления жилого дома (с коэфициентом 0,6) при наличии газовой плиты и отопительного аппарата двухконтурного при любом количестве приборов на стояке</t>
  </si>
  <si>
    <t xml:space="preserve">                                                                                                           Исполнительный директор АО "Андроповскрайгаз"</t>
  </si>
  <si>
    <r>
      <t xml:space="preserve">_________________________________ </t>
    </r>
    <r>
      <rPr>
        <b/>
        <sz val="14"/>
        <color theme="1"/>
        <rFont val="Times New Roman"/>
        <family val="1"/>
        <charset val="204"/>
      </rPr>
      <t xml:space="preserve"> А.Г. Ляшов</t>
    </r>
  </si>
  <si>
    <t>(вводится в действие с 01.06.2020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</si>
</sst>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name val="Helv"/>
    </font>
    <font>
      <b/>
      <sz val="18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2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4" fontId="8" fillId="2" borderId="37" xfId="0" applyNumberFormat="1" applyFont="1" applyFill="1" applyBorder="1" applyAlignment="1">
      <alignment horizontal="center" vertical="center"/>
    </xf>
    <xf numFmtId="4" fontId="8" fillId="2" borderId="4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14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spalova/&#1056;&#1072;&#1073;&#1086;&#1095;&#1080;&#1081;%20&#1089;&#1090;&#1086;&#1083;/&#1043;&#1086;&#1076;%20020/&#1055;&#1088;&#1077;&#1081;&#1089;&#1082;&#1091;&#1088;&#1072;&#1085;&#1090;&#1099;%20&#1085;&#1072;%202020%20&#1075;&#1086;&#1076;/&#1055;&#1088;&#1080;&#1083;&#1086;&#1078;&#1077;&#1085;&#1080;&#1077;%201%20(&#1040;&#1085;&#1076;&#1088;&#1086;&#1087;&#1086;&#1074;&#1089;&#1082;&#1088;&#1072;&#1081;&#1075;&#1072;&#1079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ейскурант 2020"/>
      <sheetName val="Справочник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</sheetNames>
    <sheetDataSet>
      <sheetData sheetId="0" refreshError="1"/>
      <sheetData sheetId="1" refreshError="1"/>
      <sheetData sheetId="2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3"/>
      <sheetData sheetId="4" refreshError="1"/>
      <sheetData sheetId="5">
        <row r="13">
          <cell r="C13">
            <v>0.3649430127449329</v>
          </cell>
        </row>
      </sheetData>
      <sheetData sheetId="6">
        <row r="14">
          <cell r="N14">
            <v>121.36020212228399</v>
          </cell>
        </row>
        <row r="15">
          <cell r="N15">
            <v>135.45071248105103</v>
          </cell>
        </row>
        <row r="16">
          <cell r="N16">
            <v>151.700252652855</v>
          </cell>
        </row>
        <row r="17">
          <cell r="N17">
            <v>170.10882263769579</v>
          </cell>
        </row>
        <row r="18">
          <cell r="N18">
            <v>188.51739262253665</v>
          </cell>
        </row>
        <row r="36">
          <cell r="P36">
            <v>301.1278423446185</v>
          </cell>
        </row>
        <row r="37">
          <cell r="P37">
            <v>239.4250429509853</v>
          </cell>
        </row>
        <row r="38">
          <cell r="P38">
            <v>173.739747347145</v>
          </cell>
        </row>
        <row r="39">
          <cell r="P39">
            <v>154.93825164224359</v>
          </cell>
        </row>
        <row r="40">
          <cell r="P40">
            <v>192.5412430520465</v>
          </cell>
        </row>
        <row r="41">
          <cell r="P41">
            <v>170.10882263769579</v>
          </cell>
        </row>
        <row r="42">
          <cell r="P42">
            <v>151.700252652855</v>
          </cell>
        </row>
      </sheetData>
      <sheetData sheetId="7">
        <row r="14">
          <cell r="D14">
            <v>0.20885969344786928</v>
          </cell>
        </row>
      </sheetData>
      <sheetData sheetId="8">
        <row r="12">
          <cell r="C12">
            <v>59.8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BreakPreview" zoomScale="90" zoomScaleNormal="80" zoomScaleSheetLayoutView="90" workbookViewId="0">
      <selection activeCell="D14" sqref="D14:D16"/>
    </sheetView>
  </sheetViews>
  <sheetFormatPr defaultColWidth="9.140625" defaultRowHeight="15.75" x14ac:dyDescent="0.25"/>
  <cols>
    <col min="1" max="1" width="7.5703125" style="50" customWidth="1"/>
    <col min="2" max="2" width="11.140625" style="50" customWidth="1"/>
    <col min="3" max="3" width="17.28515625" style="50" customWidth="1"/>
    <col min="4" max="4" width="65" style="51" customWidth="1"/>
    <col min="5" max="5" width="11.7109375" style="50" customWidth="1"/>
    <col min="6" max="6" width="17.5703125" style="50" hidden="1" customWidth="1"/>
    <col min="7" max="7" width="14.140625" style="52" hidden="1" customWidth="1"/>
    <col min="8" max="8" width="11.28515625" style="52" hidden="1" customWidth="1"/>
    <col min="9" max="9" width="11.42578125" style="52" hidden="1" customWidth="1"/>
    <col min="10" max="10" width="12" style="52" hidden="1" customWidth="1"/>
    <col min="11" max="11" width="9.5703125" style="52" hidden="1" customWidth="1"/>
    <col min="12" max="12" width="11.7109375" style="52" hidden="1" customWidth="1"/>
    <col min="13" max="13" width="11.28515625" style="52" hidden="1" customWidth="1"/>
    <col min="14" max="14" width="12.42578125" style="52" hidden="1" customWidth="1"/>
    <col min="15" max="15" width="11.28515625" style="52" hidden="1" customWidth="1"/>
    <col min="16" max="16" width="19" style="52" hidden="1" customWidth="1"/>
    <col min="17" max="17" width="16.5703125" style="50" customWidth="1"/>
    <col min="18" max="18" width="19.5703125" style="50" customWidth="1"/>
    <col min="19" max="20" width="16.42578125" style="50" customWidth="1"/>
    <col min="21" max="21" width="16.28515625" style="53" customWidth="1"/>
    <col min="22" max="16384" width="9.140625" style="50"/>
  </cols>
  <sheetData>
    <row r="1" spans="1:26" ht="23.25" x14ac:dyDescent="0.25">
      <c r="R1" s="138"/>
      <c r="S1" s="138"/>
    </row>
    <row r="2" spans="1:26" ht="20.25" x14ac:dyDescent="0.25">
      <c r="P2" s="3" t="s">
        <v>1</v>
      </c>
      <c r="Q2" s="1"/>
      <c r="R2" s="1"/>
      <c r="S2" s="54"/>
      <c r="T2" s="54"/>
    </row>
    <row r="3" spans="1:26" ht="18" customHeight="1" x14ac:dyDescent="0.25">
      <c r="P3" s="3" t="s">
        <v>2</v>
      </c>
      <c r="Q3" s="137" t="s">
        <v>1</v>
      </c>
      <c r="R3" s="1"/>
      <c r="S3" s="54"/>
      <c r="T3" s="54"/>
    </row>
    <row r="4" spans="1:26" ht="20.25" customHeight="1" x14ac:dyDescent="0.25">
      <c r="D4" s="142" t="s">
        <v>169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55"/>
    </row>
    <row r="5" spans="1:26" ht="36.75" customHeight="1" x14ac:dyDescent="0.25">
      <c r="P5" s="3" t="s">
        <v>4</v>
      </c>
      <c r="Q5" s="143" t="s">
        <v>170</v>
      </c>
      <c r="R5" s="143"/>
      <c r="S5" s="143"/>
      <c r="T5" s="54"/>
    </row>
    <row r="6" spans="1:26" ht="54" customHeight="1" x14ac:dyDescent="0.25">
      <c r="P6" s="3"/>
      <c r="Q6" s="1"/>
      <c r="R6" s="1"/>
      <c r="S6" s="54"/>
      <c r="T6" s="54"/>
    </row>
    <row r="7" spans="1:26" x14ac:dyDescent="0.25">
      <c r="B7" s="56"/>
      <c r="C7" s="56"/>
      <c r="D7" s="57"/>
      <c r="E7" s="56"/>
      <c r="F7" s="56"/>
      <c r="G7" s="58"/>
      <c r="H7" s="58"/>
      <c r="I7" s="58"/>
      <c r="J7" s="58"/>
      <c r="K7" s="58"/>
      <c r="L7" s="58"/>
      <c r="M7" s="58"/>
      <c r="N7" s="58"/>
      <c r="O7" s="58"/>
      <c r="P7" s="58"/>
      <c r="Q7" s="56"/>
      <c r="R7" s="56"/>
      <c r="S7" s="56"/>
      <c r="T7" s="56"/>
    </row>
    <row r="8" spans="1:26" ht="25.5" customHeight="1" x14ac:dyDescent="0.25">
      <c r="B8" s="139" t="s">
        <v>40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59"/>
    </row>
    <row r="9" spans="1:26" ht="23.25" customHeight="1" x14ac:dyDescent="0.25">
      <c r="B9" s="60"/>
      <c r="C9" s="60"/>
      <c r="D9" s="140" t="s">
        <v>41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60"/>
      <c r="S9" s="60"/>
      <c r="T9" s="59"/>
    </row>
    <row r="10" spans="1:26" ht="23.25" x14ac:dyDescent="0.25">
      <c r="B10" s="141" t="s">
        <v>3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59"/>
    </row>
    <row r="11" spans="1:26" s="53" customFormat="1" ht="20.25" customHeight="1" x14ac:dyDescent="0.25">
      <c r="A11" s="50"/>
      <c r="B11" s="153" t="s">
        <v>171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61"/>
      <c r="V11" s="50"/>
      <c r="W11" s="50"/>
      <c r="X11" s="50"/>
      <c r="Y11" s="50"/>
      <c r="Z11" s="50"/>
    </row>
    <row r="12" spans="1:26" s="53" customFormat="1" x14ac:dyDescent="0.25">
      <c r="A12" s="5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V12" s="50"/>
      <c r="W12" s="50"/>
      <c r="X12" s="50"/>
      <c r="Y12" s="50"/>
      <c r="Z12" s="50"/>
    </row>
    <row r="13" spans="1:26" s="53" customFormat="1" ht="18.75" thickBot="1" x14ac:dyDescent="0.3">
      <c r="A13" s="50"/>
      <c r="B13" s="50"/>
      <c r="C13" s="50"/>
      <c r="D13" s="51"/>
      <c r="E13" s="50"/>
      <c r="F13" s="50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0"/>
      <c r="R13" s="52"/>
      <c r="S13" s="62"/>
      <c r="T13" s="50"/>
      <c r="V13" s="50"/>
      <c r="W13" s="50"/>
      <c r="X13" s="50"/>
      <c r="Y13" s="50"/>
      <c r="Z13" s="50"/>
    </row>
    <row r="14" spans="1:26" s="53" customFormat="1" ht="16.5" thickBot="1" x14ac:dyDescent="0.3">
      <c r="A14" s="50"/>
      <c r="B14" s="154" t="s">
        <v>42</v>
      </c>
      <c r="C14" s="157" t="s">
        <v>43</v>
      </c>
      <c r="D14" s="160" t="s">
        <v>44</v>
      </c>
      <c r="E14" s="163" t="s">
        <v>45</v>
      </c>
      <c r="F14" s="166" t="s">
        <v>24</v>
      </c>
      <c r="G14" s="168" t="s">
        <v>46</v>
      </c>
      <c r="H14" s="169"/>
      <c r="I14" s="169"/>
      <c r="J14" s="169"/>
      <c r="K14" s="169"/>
      <c r="L14" s="169"/>
      <c r="M14" s="169"/>
      <c r="N14" s="169"/>
      <c r="O14" s="170"/>
      <c r="P14" s="166" t="s">
        <v>47</v>
      </c>
      <c r="Q14" s="172" t="s">
        <v>48</v>
      </c>
      <c r="R14" s="175" t="s">
        <v>49</v>
      </c>
      <c r="S14" s="144" t="s">
        <v>50</v>
      </c>
      <c r="T14" s="63"/>
      <c r="V14" s="50"/>
      <c r="W14" s="50"/>
      <c r="X14" s="50"/>
      <c r="Y14" s="50"/>
      <c r="Z14" s="50"/>
    </row>
    <row r="15" spans="1:26" s="53" customFormat="1" x14ac:dyDescent="0.25">
      <c r="A15" s="50"/>
      <c r="B15" s="155"/>
      <c r="C15" s="158"/>
      <c r="D15" s="161"/>
      <c r="E15" s="164"/>
      <c r="F15" s="167"/>
      <c r="G15" s="147" t="s">
        <v>51</v>
      </c>
      <c r="H15" s="148"/>
      <c r="I15" s="149"/>
      <c r="J15" s="150" t="s">
        <v>52</v>
      </c>
      <c r="K15" s="151"/>
      <c r="L15" s="152"/>
      <c r="M15" s="150" t="s">
        <v>53</v>
      </c>
      <c r="N15" s="151"/>
      <c r="O15" s="152"/>
      <c r="P15" s="167"/>
      <c r="Q15" s="173"/>
      <c r="R15" s="176"/>
      <c r="S15" s="145"/>
      <c r="T15" s="63"/>
      <c r="V15" s="50"/>
      <c r="W15" s="50"/>
      <c r="X15" s="50"/>
      <c r="Y15" s="50"/>
      <c r="Z15" s="50"/>
    </row>
    <row r="16" spans="1:26" s="53" customFormat="1" ht="48" thickBot="1" x14ac:dyDescent="0.3">
      <c r="A16" s="50"/>
      <c r="B16" s="156"/>
      <c r="C16" s="159"/>
      <c r="D16" s="162"/>
      <c r="E16" s="165"/>
      <c r="F16" s="167"/>
      <c r="G16" s="64" t="s">
        <v>54</v>
      </c>
      <c r="H16" s="65" t="s">
        <v>55</v>
      </c>
      <c r="I16" s="66" t="s">
        <v>56</v>
      </c>
      <c r="J16" s="64" t="s">
        <v>54</v>
      </c>
      <c r="K16" s="65" t="s">
        <v>55</v>
      </c>
      <c r="L16" s="66" t="s">
        <v>56</v>
      </c>
      <c r="M16" s="64" t="s">
        <v>54</v>
      </c>
      <c r="N16" s="65" t="s">
        <v>55</v>
      </c>
      <c r="O16" s="66" t="s">
        <v>56</v>
      </c>
      <c r="P16" s="171"/>
      <c r="Q16" s="174"/>
      <c r="R16" s="177"/>
      <c r="S16" s="146"/>
      <c r="T16" s="63"/>
      <c r="V16" s="50"/>
      <c r="W16" s="50"/>
      <c r="X16" s="50"/>
      <c r="Y16" s="50"/>
      <c r="Z16" s="50"/>
    </row>
    <row r="17" spans="2:26" s="58" customFormat="1" x14ac:dyDescent="0.25">
      <c r="B17" s="67">
        <v>1</v>
      </c>
      <c r="C17" s="68">
        <v>2</v>
      </c>
      <c r="D17" s="69">
        <v>3</v>
      </c>
      <c r="E17" s="68">
        <v>4</v>
      </c>
      <c r="F17" s="68">
        <v>5</v>
      </c>
      <c r="G17" s="70">
        <v>6</v>
      </c>
      <c r="H17" s="71">
        <v>7</v>
      </c>
      <c r="I17" s="72">
        <v>8</v>
      </c>
      <c r="J17" s="70">
        <v>9</v>
      </c>
      <c r="K17" s="71">
        <v>10</v>
      </c>
      <c r="L17" s="72">
        <v>11</v>
      </c>
      <c r="M17" s="70">
        <v>12</v>
      </c>
      <c r="N17" s="71">
        <v>13</v>
      </c>
      <c r="O17" s="72">
        <v>14</v>
      </c>
      <c r="P17" s="68">
        <v>15</v>
      </c>
      <c r="Q17" s="68">
        <v>16</v>
      </c>
      <c r="R17" s="68">
        <v>17</v>
      </c>
      <c r="S17" s="73">
        <v>18</v>
      </c>
      <c r="T17" s="74"/>
      <c r="U17" s="75"/>
    </row>
    <row r="18" spans="2:26" x14ac:dyDescent="0.25">
      <c r="B18" s="76" t="s">
        <v>57</v>
      </c>
      <c r="C18" s="77" t="s">
        <v>58</v>
      </c>
      <c r="D18" s="78" t="s">
        <v>59</v>
      </c>
      <c r="E18" s="77" t="s">
        <v>60</v>
      </c>
      <c r="F18" s="77"/>
      <c r="G18" s="79" t="s">
        <v>61</v>
      </c>
      <c r="H18" s="80" t="s">
        <v>62</v>
      </c>
      <c r="I18" s="81">
        <f>IF(G18="слесарь 2 р.",Калькуляция!$C$20,IF(G18="слесарь 3 р.",Калькуляция!$D$20,IF(G18="слесарь 4 р.",Калькуляция!$E$20,IF(G18="слесарь 5 р.",Калькуляция!$F$20,IF(G18="слесарь 6 р.",Калькуляция!$G$20,IF(G18="э/газосварщик 4 р.",Калькуляция!$I$20,IF(G18="э/газосварщик 5 р.",Калькуляция!$H$20,IF(G18="монтер 4 р.",Калькуляция!$J$20,IF(G18="монтер 5 р.",Калькуляция!$K$20,IF(G18="монтер  6 р.",Калькуляция!$L$20,IF(G18="мастер 8 р.",Калькуляция!$M$20,IF(G18="инженер 10 р.",Калькуляция!$N$20,0))))))))))))</f>
        <v>283.7</v>
      </c>
      <c r="J18" s="79"/>
      <c r="K18" s="80"/>
      <c r="L18" s="81">
        <f>IF(J18="слесарь 2 р.",Калькуляция!$C$20,IF(J18="слесарь 3 р.",Калькуляция!$D$20,IF(J18="слесарь 4 р.",Калькуляция!$E$20,IF(J18="слесарь 5 р.",Калькуляция!$F$20,IF(J18="слесарь 6 р.",Калькуляция!$G$20,IF(J18="э/газосварщик 4 р.",Калькуляция!$I$20,IF(J18="э/газосварщик 5 р.",Калькуляция!$H$20,IF(J18="монтер 4 р.",Калькуляция!$J$20,IF(J18="монтер 5 р.",Калькуляция!$K$20,IF(J18="монтер  6 р.",Калькуляция!$L$20,IF(J18="мастер 8 р.",Калькуляция!$M$20,IF(J18="инженер 10 р.",Калькуляция!$N$20,0))))))))))))</f>
        <v>0</v>
      </c>
      <c r="M18" s="79"/>
      <c r="N18" s="80"/>
      <c r="O18" s="81">
        <f>IF(M18="слесарь 2 р.",Калькуляция!$C$20,IF(M18="слесарь 3 р.",Калькуляция!$D$20,IF(M18="слесарь 4 р.",Калькуляция!$E$20,IF(M18="слесарь 5 р.",Калькуляция!$F$20,IF(M18="слесарь 6 р.",Калькуляция!$G$20,IF(M18="э/газосварщик 4 р.",Калькуляция!$I$20,IF(M18="э/газосварщик 5 р.",Калькуляция!$H$20,IF(M18="монтер 4 р.",Калькуляция!$J$20,IF(M18="монтер 5 р.",Калькуляция!$K$20,IF(M18="монтер  6 р.",Калькуляция!$L$20,IF(M18="мастер 8 р.",Калькуляция!$M$20,IF(M18="инженер 10 р.",Калькуляция!$N$20,0))))))))))))</f>
        <v>0</v>
      </c>
      <c r="P18" s="82">
        <v>1.2</v>
      </c>
      <c r="Q18" s="83">
        <f>ROUND(S18/1.2/P18,2)</f>
        <v>110.42</v>
      </c>
      <c r="R18" s="83">
        <f>ROUND(S18/1.2,2)</f>
        <v>132.5</v>
      </c>
      <c r="S18" s="84">
        <f>ROUND((H18*I18+K18*L18+N18*O18)*1.2*P18,0)</f>
        <v>159</v>
      </c>
      <c r="T18" s="85"/>
      <c r="V18" s="52"/>
      <c r="W18" s="52"/>
      <c r="X18" s="52"/>
      <c r="Y18" s="52"/>
      <c r="Z18" s="52"/>
    </row>
    <row r="19" spans="2:26" x14ac:dyDescent="0.25">
      <c r="B19" s="76" t="s">
        <v>63</v>
      </c>
      <c r="C19" s="77" t="s">
        <v>64</v>
      </c>
      <c r="D19" s="78" t="s">
        <v>65</v>
      </c>
      <c r="E19" s="77" t="s">
        <v>60</v>
      </c>
      <c r="F19" s="77"/>
      <c r="G19" s="79" t="s">
        <v>61</v>
      </c>
      <c r="H19" s="80" t="s">
        <v>66</v>
      </c>
      <c r="I19" s="81">
        <f>IF(G19="слесарь 2 р.",Калькуляция!$C$20,IF(G19="слесарь 3 р.",Калькуляция!$D$20,IF(G19="слесарь 4 р.",Калькуляция!$E$20,IF(G19="слесарь 5 р.",Калькуляция!$F$20,IF(G19="слесарь 6 р.",Калькуляция!$G$20,IF(G19="э/газосварщик 4 р.",Калькуляция!$I$20,IF(G19="э/газосварщик 5 р.",Калькуляция!$H$20,IF(G19="монтер 4 р.",Калькуляция!$J$20,IF(G19="монтер 5 р.",Калькуляция!$K$20,IF(G19="монтер  6 р.",Калькуляция!$L$20,IF(G19="мастер 8 р.",Калькуляция!$M$20,IF(G19="инженер 10 р.",Калькуляция!$N$20,0))))))))))))</f>
        <v>283.7</v>
      </c>
      <c r="J19" s="79"/>
      <c r="K19" s="80"/>
      <c r="L19" s="81">
        <f>IF(J19="слесарь 2 р.",Калькуляция!$C$20,IF(J19="слесарь 3 р.",Калькуляция!$D$20,IF(J19="слесарь 4 р.",Калькуляция!$E$20,IF(J19="слесарь 5 р.",Калькуляция!$F$20,IF(J19="слесарь 6 р.",Калькуляция!$G$20,IF(J19="э/газосварщик 4 р.",Калькуляция!$I$20,IF(J19="э/газосварщик 5 р.",Калькуляция!$H$20,IF(J19="монтер 4 р.",Калькуляция!$J$20,IF(J19="монтер 5 р.",Калькуляция!$K$20,IF(J19="монтер  6 р.",Калькуляция!$L$20,IF(J19="мастер 8 р.",Калькуляция!$M$20,IF(J19="инженер 10 р.",Калькуляция!$N$20,0))))))))))))</f>
        <v>0</v>
      </c>
      <c r="M19" s="79"/>
      <c r="N19" s="80"/>
      <c r="O19" s="81">
        <f>IF(M19="слесарь 2 р.",Калькуляция!$C$20,IF(M19="слесарь 3 р.",Калькуляция!$D$20,IF(M19="слесарь 4 р.",Калькуляция!$E$20,IF(M19="слесарь 5 р.",Калькуляция!$F$20,IF(M19="слесарь 6 р.",Калькуляция!$G$20,IF(M19="э/газосварщик 4 р.",Калькуляция!$I$20,IF(M19="э/газосварщик 5 р.",Калькуляция!$H$20,IF(M19="монтер 4 р.",Калькуляция!$J$20,IF(M19="монтер 5 р.",Калькуляция!$K$20,IF(M19="монтер  6 р.",Калькуляция!$L$20,IF(M19="мастер 8 р.",Калькуляция!$M$20,IF(M19="инженер 10 р.",Калькуляция!$N$20,0))))))))))))</f>
        <v>0</v>
      </c>
      <c r="P19" s="82">
        <v>1.2</v>
      </c>
      <c r="Q19" s="83">
        <f t="shared" ref="Q19:Q23" si="0">ROUND(S19/1.2/P19,2)</f>
        <v>147.22</v>
      </c>
      <c r="R19" s="83">
        <f t="shared" ref="R19:R23" si="1">ROUND(S19/1.2,2)</f>
        <v>176.67</v>
      </c>
      <c r="S19" s="84">
        <f t="shared" ref="S19:S23" si="2">ROUND((H19*I19+K19*L19+N19*O19)*1.2*P19,0)</f>
        <v>212</v>
      </c>
      <c r="T19" s="85"/>
      <c r="V19" s="52"/>
      <c r="W19" s="52"/>
      <c r="X19" s="52"/>
      <c r="Y19" s="52"/>
      <c r="Z19" s="52"/>
    </row>
    <row r="20" spans="2:26" x14ac:dyDescent="0.25">
      <c r="B20" s="76" t="s">
        <v>67</v>
      </c>
      <c r="C20" s="77" t="s">
        <v>68</v>
      </c>
      <c r="D20" s="78" t="s">
        <v>69</v>
      </c>
      <c r="E20" s="77" t="s">
        <v>60</v>
      </c>
      <c r="F20" s="77"/>
      <c r="G20" s="79" t="s">
        <v>61</v>
      </c>
      <c r="H20" s="80" t="s">
        <v>70</v>
      </c>
      <c r="I20" s="81">
        <f>IF(G20="слесарь 2 р.",Калькуляция!$C$20,IF(G20="слесарь 3 р.",Калькуляция!$D$20,IF(G20="слесарь 4 р.",Калькуляция!$E$20,IF(G20="слесарь 5 р.",Калькуляция!$F$20,IF(G20="слесарь 6 р.",Калькуляция!$G$20,IF(G20="э/газосварщик 4 р.",Калькуляция!$I$20,IF(G20="э/газосварщик 5 р.",Калькуляция!$H$20,IF(G20="монтер 4 р.",Калькуляция!$J$20,IF(G20="монтер 5 р.",Калькуляция!$K$20,IF(G20="монтер  6 р.",Калькуляция!$L$20,IF(G20="мастер 8 р.",Калькуляция!$M$20,IF(G20="инженер 10 р.",Калькуляция!$N$20,0))))))))))))</f>
        <v>283.7</v>
      </c>
      <c r="J20" s="79"/>
      <c r="K20" s="80"/>
      <c r="L20" s="81">
        <f>IF(J20="слесарь 2 р.",Калькуляция!$C$20,IF(J20="слесарь 3 р.",Калькуляция!$D$20,IF(J20="слесарь 4 р.",Калькуляция!$E$20,IF(J20="слесарь 5 р.",Калькуляция!$F$20,IF(J20="слесарь 6 р.",Калькуляция!$G$20,IF(J20="э/газосварщик 4 р.",Калькуляция!$I$20,IF(J20="э/газосварщик 5 р.",Калькуляция!$H$20,IF(J20="монтер 4 р.",Калькуляция!$J$20,IF(J20="монтер 5 р.",Калькуляция!$K$20,IF(J20="монтер  6 р.",Калькуляция!$L$20,IF(J20="мастер 8 р.",Калькуляция!$M$20,IF(J20="инженер 10 р.",Калькуляция!$N$20,0))))))))))))</f>
        <v>0</v>
      </c>
      <c r="M20" s="79"/>
      <c r="N20" s="80"/>
      <c r="O20" s="81">
        <f>IF(M20="слесарь 2 р.",Калькуляция!$C$20,IF(M20="слесарь 3 р.",Калькуляция!$D$20,IF(M20="слесарь 4 р.",Калькуляция!$E$20,IF(M20="слесарь 5 р.",Калькуляция!$F$20,IF(M20="слесарь 6 р.",Калькуляция!$G$20,IF(M20="э/газосварщик 4 р.",Калькуляция!$I$20,IF(M20="э/газосварщик 5 р.",Калькуляция!$H$20,IF(M20="монтер 4 р.",Калькуляция!$J$20,IF(M20="монтер 5 р.",Калькуляция!$K$20,IF(M20="монтер  6 р.",Калькуляция!$L$20,IF(M20="мастер 8 р.",Калькуляция!$M$20,IF(M20="инженер 10 р.",Калькуляция!$N$20,0))))))))))))</f>
        <v>0</v>
      </c>
      <c r="P20" s="82">
        <v>1.2</v>
      </c>
      <c r="Q20" s="83">
        <f t="shared" si="0"/>
        <v>56.94</v>
      </c>
      <c r="R20" s="83">
        <f t="shared" si="1"/>
        <v>68.33</v>
      </c>
      <c r="S20" s="84">
        <f t="shared" si="2"/>
        <v>82</v>
      </c>
      <c r="T20" s="85"/>
      <c r="V20" s="52"/>
      <c r="W20" s="52"/>
      <c r="X20" s="52"/>
      <c r="Y20" s="52"/>
      <c r="Z20" s="52"/>
    </row>
    <row r="21" spans="2:26" ht="31.5" x14ac:dyDescent="0.25">
      <c r="B21" s="76" t="s">
        <v>71</v>
      </c>
      <c r="C21" s="86" t="s">
        <v>72</v>
      </c>
      <c r="D21" s="87" t="s">
        <v>73</v>
      </c>
      <c r="E21" s="77" t="s">
        <v>60</v>
      </c>
      <c r="F21" s="88"/>
      <c r="G21" s="89" t="s">
        <v>61</v>
      </c>
      <c r="H21" s="90">
        <v>0.36</v>
      </c>
      <c r="I21" s="81">
        <f>IF(G21="слесарь 2 р.",Калькуляция!$C$20,IF(G21="слесарь 3 р.",Калькуляция!$D$20,IF(G21="слесарь 4 р.",Калькуляция!$E$20,IF(G21="слесарь 5 р.",Калькуляция!$F$20,IF(G21="слесарь 6 р.",Калькуляция!$G$20,IF(G21="э/газосварщик 4 р.",Калькуляция!$I$20,IF(G21="э/газосварщик 5 р.",Калькуляция!$H$20,IF(G21="монтер 4 р.",Калькуляция!$J$20,IF(G21="монтер 5 р.",Калькуляция!$K$20,IF(G21="монтер  6 р.",Калькуляция!$L$20,IF(G21="мастер 8 р.",Калькуляция!$M$20,IF(G21="инженер 10 р.",Калькуляция!$N$20,0))))))))))))</f>
        <v>283.7</v>
      </c>
      <c r="J21" s="89"/>
      <c r="K21" s="90"/>
      <c r="L21" s="81">
        <f>IF(J21="слесарь 2 р.",Калькуляция!$C$20,IF(J21="слесарь 3 р.",Калькуляция!$D$20,IF(J21="слесарь 4 р.",Калькуляция!$E$20,IF(J21="слесарь 5 р.",Калькуляция!$F$20,IF(J21="слесарь 6 р.",Калькуляция!$G$20,IF(J21="э/газосварщик 4 р.",Калькуляция!$I$20,IF(J21="э/газосварщик 5 р.",Калькуляция!$H$20,IF(J21="монтер 4 р.",Калькуляция!$J$20,IF(J21="монтер 5 р.",Калькуляция!$K$20,IF(J21="монтер  6 р.",Калькуляция!$L$20,IF(J21="мастер 8 р.",Калькуляция!$M$20,IF(J21="инженер 10 р.",Калькуляция!$N$20,0))))))))))))</f>
        <v>0</v>
      </c>
      <c r="M21" s="89"/>
      <c r="N21" s="90"/>
      <c r="O21" s="91">
        <f>IF(M21="слесарь 2 р.",Калькуляция!$C$20,IF(M21="слесарь 3 р.",Калькуляция!$D$20,IF(M21="слесарь 4 р.",Калькуляция!$E$20,IF(M21="слесарь 5 р.",Калькуляция!$F$20,IF(M21="слесарь 6 р.",Калькуляция!$G$20,IF(M21="э/газосварщик 4 р.",Калькуляция!$I$20,IF(M21="э/газосварщик 5 р.",Калькуляция!$H$20,IF(M21="монтер 4 р.",Калькуляция!$J$20,IF(M21="монтер 5 р.",Калькуляция!$K$20,IF(M21="монтер  6 р.",Калькуляция!$L$20,IF(M21="мастер 8 р.",Калькуляция!$M$20,IF(M21="инженер 10 р.",Калькуляция!$N$20,0))))))))))))</f>
        <v>0</v>
      </c>
      <c r="P21" s="82">
        <v>1.2</v>
      </c>
      <c r="Q21" s="83">
        <f t="shared" si="0"/>
        <v>102.08</v>
      </c>
      <c r="R21" s="83">
        <f t="shared" si="1"/>
        <v>122.5</v>
      </c>
      <c r="S21" s="84">
        <f t="shared" si="2"/>
        <v>147</v>
      </c>
      <c r="T21" s="85"/>
      <c r="V21" s="52"/>
      <c r="W21" s="52"/>
      <c r="X21" s="52"/>
      <c r="Y21" s="52"/>
      <c r="Z21" s="52"/>
    </row>
    <row r="22" spans="2:26" x14ac:dyDescent="0.25">
      <c r="B22" s="76" t="s">
        <v>74</v>
      </c>
      <c r="C22" s="92" t="s">
        <v>75</v>
      </c>
      <c r="D22" s="78" t="s">
        <v>76</v>
      </c>
      <c r="E22" s="77" t="s">
        <v>60</v>
      </c>
      <c r="F22" s="77"/>
      <c r="G22" s="79" t="s">
        <v>61</v>
      </c>
      <c r="H22" s="80">
        <v>0.25</v>
      </c>
      <c r="I22" s="81">
        <f>IF(G22="слесарь 2 р.",Калькуляция!$C$20,IF(G22="слесарь 3 р.",Калькуляция!$D$20,IF(G22="слесарь 4 р.",Калькуляция!$E$20,IF(G22="слесарь 5 р.",Калькуляция!$F$20,IF(G22="слесарь 6 р.",Калькуляция!$G$20,IF(G22="э/газосварщик 4 р.",Калькуляция!$I$20,IF(G22="э/газосварщик 5 р.",Калькуляция!$H$20,IF(G22="монтер 4 р.",Калькуляция!$J$20,IF(G22="монтер 5 р.",Калькуляция!$K$20,IF(G22="монтер  6 р.",Калькуляция!$L$20,IF(G22="мастер 8 р.",Калькуляция!$M$20,IF(G22="инженер 10 р.",Калькуляция!$N$20,0))))))))))))</f>
        <v>283.7</v>
      </c>
      <c r="J22" s="79" t="s">
        <v>77</v>
      </c>
      <c r="K22" s="80">
        <v>0.25</v>
      </c>
      <c r="L22" s="81">
        <f>IF(J22="слесарь 2 р.",Калькуляция!$C$20,IF(J22="слесарь 3 р.",Калькуляция!$D$20,IF(J22="слесарь 4 р.",Калькуляция!$E$20,IF(J22="слесарь 5 р.",Калькуляция!$F$20,IF(J22="слесарь 6 р.",Калькуляция!$G$20,IF(J22="э/газосварщик 4 р.",Калькуляция!$I$20,IF(J22="э/газосварщик 5 р.",Калькуляция!$H$20,IF(J22="монтер 4 р.",Калькуляция!$J$20,IF(J22="монтер 5 р.",Калькуляция!$K$20,IF(J22="монтер  6 р.",Калькуляция!$L$20,IF(J22="мастер 8 р.",Калькуляция!$M$20,IF(J22="инженер 10 р.",Калькуляция!$N$20,0))))))))))))</f>
        <v>317.7</v>
      </c>
      <c r="M22" s="79"/>
      <c r="N22" s="80"/>
      <c r="O22" s="81">
        <f>IF(M22="слесарь 2 р.",Калькуляция!$C$20,IF(M22="слесарь 3 р.",Калькуляция!$D$20,IF(M22="слесарь 4 р.",Калькуляция!$E$20,IF(M22="слесарь 5 р.",Калькуляция!$F$20,IF(M22="слесарь 6 р.",Калькуляция!$G$20,IF(M22="э/газосварщик 4 р.",Калькуляция!$I$20,IF(M22="э/газосварщик 5 р.",Калькуляция!$H$20,IF(M22="монтер 4 р.",Калькуляция!$J$20,IF(M22="монтер 5 р.",Калькуляция!$K$20,IF(M22="монтер  6 р.",Калькуляция!$L$20,IF(M22="мастер 8 р.",Калькуляция!$M$20,IF(M22="инженер 10 р.",Калькуляция!$N$20,0))))))))))))</f>
        <v>0</v>
      </c>
      <c r="P22" s="82">
        <v>1.2</v>
      </c>
      <c r="Q22" s="83">
        <f t="shared" si="0"/>
        <v>150.69</v>
      </c>
      <c r="R22" s="83">
        <f t="shared" si="1"/>
        <v>180.83</v>
      </c>
      <c r="S22" s="84">
        <f t="shared" si="2"/>
        <v>217</v>
      </c>
      <c r="T22" s="85"/>
      <c r="V22" s="52"/>
      <c r="W22" s="52"/>
      <c r="X22" s="52"/>
      <c r="Y22" s="52"/>
      <c r="Z22" s="52"/>
    </row>
    <row r="23" spans="2:26" ht="32.25" thickBot="1" x14ac:dyDescent="0.3">
      <c r="B23" s="93" t="s">
        <v>78</v>
      </c>
      <c r="C23" s="94" t="s">
        <v>79</v>
      </c>
      <c r="D23" s="95" t="s">
        <v>80</v>
      </c>
      <c r="E23" s="94" t="s">
        <v>60</v>
      </c>
      <c r="F23" s="94"/>
      <c r="G23" s="96" t="s">
        <v>61</v>
      </c>
      <c r="H23" s="97" t="s">
        <v>81</v>
      </c>
      <c r="I23" s="98">
        <f>IF(G23="слесарь 2 р.",Калькуляция!$C$20,IF(G23="слесарь 3 р.",Калькуляция!$D$20,IF(G23="слесарь 4 р.",Калькуляция!$E$20,IF(G23="слесарь 5 р.",Калькуляция!$F$20,IF(G23="слесарь 6 р.",Калькуляция!$G$20,IF(G23="э/газосварщик 4 р.",Калькуляция!$I$20,IF(G23="э/газосварщик 5 р.",Калькуляция!$H$20,IF(G23="монтер 4 р.",Калькуляция!$J$20,IF(G23="монтер 5 р.",Калькуляция!$K$20,IF(G23="монтер  6 р.",Калькуляция!$L$20,IF(G23="мастер 8 р.",Калькуляция!$M$20,IF(G23="инженер 10 р.",Калькуляция!$N$20,0))))))))))))</f>
        <v>283.7</v>
      </c>
      <c r="J23" s="96"/>
      <c r="K23" s="97"/>
      <c r="L23" s="98">
        <f>IF(J23="слесарь 2 р.",Калькуляция!$C$20,IF(J23="слесарь 3 р.",Калькуляция!$D$20,IF(J23="слесарь 4 р.",Калькуляция!$E$20,IF(J23="слесарь 5 р.",Калькуляция!$F$20,IF(J23="слесарь 6 р.",Калькуляция!$G$20,IF(J23="э/газосварщик 4 р.",Калькуляция!$I$20,IF(J23="э/газосварщик 5 р.",Калькуляция!$H$20,IF(J23="монтер 4 р.",Калькуляция!$J$20,IF(J23="монтер 5 р.",Калькуляция!$K$20,IF(J23="монтер  6 р.",Калькуляция!$L$20,IF(J23="мастер 8 р.",Калькуляция!$M$20,IF(J23="инженер 10 р.",Калькуляция!$N$20,0))))))))))))</f>
        <v>0</v>
      </c>
      <c r="M23" s="96"/>
      <c r="N23" s="97"/>
      <c r="O23" s="98">
        <f>IF(M23="слесарь 2 р.",Калькуляция!$C$20,IF(M23="слесарь 3 р.",Калькуляция!$D$20,IF(M23="слесарь 4 р.",Калькуляция!$E$20,IF(M23="слесарь 5 р.",Калькуляция!$F$20,IF(M23="слесарь 6 р.",Калькуляция!$G$20,IF(M23="э/газосварщик 4 р.",Калькуляция!$I$20,IF(M23="э/газосварщик 5 р.",Калькуляция!$H$20,IF(M23="монтер 4 р.",Калькуляция!$J$20,IF(M23="монтер 5 р.",Калькуляция!$K$20,IF(M23="монтер  6 р.",Калькуляция!$L$20,IF(M23="мастер 8 р.",Калькуляция!$M$20,IF(M23="инженер 10 р.",Калькуляция!$N$20,0))))))))))))</f>
        <v>0</v>
      </c>
      <c r="P23" s="99">
        <v>1.2</v>
      </c>
      <c r="Q23" s="100">
        <f t="shared" si="0"/>
        <v>184.72</v>
      </c>
      <c r="R23" s="100">
        <f t="shared" si="1"/>
        <v>221.67</v>
      </c>
      <c r="S23" s="101">
        <f t="shared" si="2"/>
        <v>266</v>
      </c>
      <c r="T23" s="85"/>
      <c r="V23" s="52"/>
      <c r="W23" s="52"/>
      <c r="X23" s="52"/>
      <c r="Y23" s="52"/>
      <c r="Z23" s="52"/>
    </row>
    <row r="24" spans="2:26" x14ac:dyDescent="0.25">
      <c r="B24" s="102"/>
      <c r="C24" s="102"/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4"/>
      <c r="Q24" s="105"/>
      <c r="R24" s="105"/>
      <c r="S24" s="106"/>
      <c r="T24" s="85"/>
      <c r="V24" s="52"/>
      <c r="W24" s="52"/>
      <c r="X24" s="52"/>
      <c r="Y24" s="52"/>
      <c r="Z24" s="52"/>
    </row>
    <row r="25" spans="2:26" x14ac:dyDescent="0.25">
      <c r="B25" s="102"/>
      <c r="C25" s="102"/>
      <c r="D25" s="10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4"/>
      <c r="Q25" s="105"/>
      <c r="R25" s="105"/>
      <c r="S25" s="106"/>
      <c r="T25" s="85"/>
      <c r="V25" s="52"/>
      <c r="W25" s="52"/>
      <c r="X25" s="52"/>
      <c r="Y25" s="52"/>
      <c r="Z25" s="52"/>
    </row>
    <row r="26" spans="2:26" s="116" customFormat="1" ht="18" x14ac:dyDescent="0.25">
      <c r="B26" s="134"/>
      <c r="C26" s="135"/>
      <c r="D26" s="136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9"/>
      <c r="Q26" s="110"/>
      <c r="R26" s="111"/>
      <c r="S26" s="112"/>
      <c r="T26" s="113"/>
      <c r="U26" s="114"/>
      <c r="V26" s="115"/>
      <c r="W26" s="115"/>
      <c r="X26" s="115"/>
      <c r="Y26" s="115"/>
      <c r="Z26" s="115"/>
    </row>
    <row r="27" spans="2:26" s="116" customFormat="1" ht="18" x14ac:dyDescent="0.25">
      <c r="B27" s="135"/>
      <c r="C27" s="135"/>
      <c r="D27" s="136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117"/>
      <c r="R27" s="111"/>
      <c r="S27" s="112"/>
      <c r="T27" s="113"/>
      <c r="U27" s="114"/>
      <c r="V27" s="115"/>
      <c r="W27" s="115"/>
      <c r="X27" s="115"/>
      <c r="Y27" s="115"/>
      <c r="Z27" s="115"/>
    </row>
    <row r="28" spans="2:26" s="116" customFormat="1" ht="18" x14ac:dyDescent="0.25">
      <c r="B28" s="107"/>
      <c r="C28" s="107"/>
      <c r="D28" s="11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117"/>
      <c r="R28" s="111"/>
      <c r="S28" s="112"/>
      <c r="T28" s="113"/>
      <c r="U28" s="114"/>
      <c r="V28" s="115"/>
      <c r="W28" s="115"/>
      <c r="X28" s="115"/>
      <c r="Y28" s="115"/>
      <c r="Z28" s="115"/>
    </row>
    <row r="29" spans="2:26" x14ac:dyDescent="0.25">
      <c r="B29" s="52"/>
      <c r="C29" s="52"/>
      <c r="D29" s="119"/>
      <c r="E29" s="52"/>
      <c r="F29" s="52"/>
      <c r="Q29" s="52"/>
      <c r="R29" s="52"/>
      <c r="S29" s="52"/>
      <c r="T29" s="52"/>
      <c r="V29" s="52"/>
      <c r="W29" s="52"/>
      <c r="X29" s="52"/>
      <c r="Y29" s="52"/>
      <c r="Z29" s="52"/>
    </row>
    <row r="30" spans="2:26" x14ac:dyDescent="0.25">
      <c r="B30" s="52"/>
      <c r="C30" s="52"/>
      <c r="D30" s="119"/>
      <c r="E30" s="52"/>
      <c r="F30" s="52"/>
      <c r="Q30" s="52"/>
      <c r="R30" s="52"/>
      <c r="S30" s="52"/>
      <c r="T30" s="52"/>
      <c r="V30" s="52"/>
      <c r="W30" s="52"/>
      <c r="X30" s="52"/>
      <c r="Y30" s="52"/>
      <c r="Z30" s="52"/>
    </row>
    <row r="31" spans="2:26" x14ac:dyDescent="0.25">
      <c r="B31" s="52"/>
      <c r="C31" s="52"/>
      <c r="D31" s="119"/>
      <c r="E31" s="52"/>
      <c r="F31" s="52"/>
      <c r="Q31" s="52"/>
      <c r="R31" s="52"/>
      <c r="S31" s="52"/>
      <c r="T31" s="52"/>
      <c r="V31" s="52"/>
      <c r="W31" s="52"/>
      <c r="X31" s="52"/>
      <c r="Y31" s="52"/>
      <c r="Z31" s="52"/>
    </row>
    <row r="32" spans="2:26" x14ac:dyDescent="0.25">
      <c r="B32" s="52"/>
      <c r="C32" s="52"/>
      <c r="D32" s="119"/>
      <c r="E32" s="52"/>
      <c r="F32" s="52"/>
      <c r="Q32" s="52"/>
      <c r="R32" s="52"/>
      <c r="S32" s="52"/>
      <c r="T32" s="52"/>
      <c r="V32" s="52"/>
      <c r="W32" s="52"/>
      <c r="X32" s="52"/>
      <c r="Y32" s="52"/>
      <c r="Z32" s="52"/>
    </row>
  </sheetData>
  <mergeCells count="20">
    <mergeCell ref="S14:S16"/>
    <mergeCell ref="G15:I15"/>
    <mergeCell ref="J15:L15"/>
    <mergeCell ref="M15:O15"/>
    <mergeCell ref="B11:S11"/>
    <mergeCell ref="B14:B16"/>
    <mergeCell ref="C14:C16"/>
    <mergeCell ref="D14:D16"/>
    <mergeCell ref="E14:E16"/>
    <mergeCell ref="F14:F16"/>
    <mergeCell ref="G14:O14"/>
    <mergeCell ref="P14:P16"/>
    <mergeCell ref="Q14:Q16"/>
    <mergeCell ref="R14:R16"/>
    <mergeCell ref="R1:S1"/>
    <mergeCell ref="B8:S8"/>
    <mergeCell ref="D9:Q9"/>
    <mergeCell ref="B10:S10"/>
    <mergeCell ref="D4:S4"/>
    <mergeCell ref="Q5:S5"/>
  </mergeCells>
  <pageMargins left="0.11811023622047245" right="0.11811023622047245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0" zoomScaleSheetLayoutView="80" workbookViewId="0">
      <selection activeCell="E16" sqref="E16"/>
    </sheetView>
  </sheetViews>
  <sheetFormatPr defaultRowHeight="35.1" customHeight="1" x14ac:dyDescent="0.25"/>
  <cols>
    <col min="1" max="1" width="5.5703125" style="1" customWidth="1"/>
    <col min="2" max="2" width="53.7109375" style="1" customWidth="1"/>
    <col min="3" max="4" width="12" style="1" customWidth="1"/>
    <col min="5" max="5" width="15" style="1" customWidth="1"/>
    <col min="6" max="6" width="13.5703125" style="1" customWidth="1"/>
    <col min="7" max="7" width="13.140625" style="1" customWidth="1"/>
    <col min="8" max="8" width="15.28515625" style="1" customWidth="1"/>
    <col min="9" max="9" width="14.42578125" style="1" customWidth="1"/>
    <col min="10" max="10" width="13.42578125" style="1" customWidth="1"/>
    <col min="11" max="12" width="13.85546875" style="1" customWidth="1"/>
    <col min="13" max="13" width="14.42578125" style="1" customWidth="1"/>
    <col min="14" max="14" width="13.85546875" style="1" customWidth="1"/>
    <col min="15" max="15" width="19.5703125" style="1" customWidth="1"/>
    <col min="16" max="16384" width="9.140625" style="1"/>
  </cols>
  <sheetData>
    <row r="1" spans="1:15" ht="21" customHeight="1" x14ac:dyDescent="0.25">
      <c r="A1" s="179" t="s">
        <v>0</v>
      </c>
      <c r="B1" s="179"/>
      <c r="C1" s="179"/>
      <c r="E1" s="2"/>
      <c r="M1" s="3" t="s">
        <v>1</v>
      </c>
    </row>
    <row r="2" spans="1:15" ht="19.5" customHeight="1" x14ac:dyDescent="0.25">
      <c r="A2" s="179"/>
      <c r="B2" s="179"/>
      <c r="C2" s="179"/>
      <c r="E2" s="2"/>
      <c r="M2" s="3" t="s">
        <v>2</v>
      </c>
    </row>
    <row r="3" spans="1:15" ht="37.5" customHeight="1" x14ac:dyDescent="0.25">
      <c r="A3" s="179"/>
      <c r="B3" s="179"/>
      <c r="C3" s="179"/>
      <c r="E3" s="2"/>
      <c r="M3" s="180" t="s">
        <v>3</v>
      </c>
      <c r="N3" s="180"/>
      <c r="O3" s="180"/>
    </row>
    <row r="4" spans="1:15" ht="21.75" customHeight="1" x14ac:dyDescent="0.25">
      <c r="A4" s="179"/>
      <c r="B4" s="179"/>
      <c r="C4" s="179"/>
      <c r="E4" s="2"/>
      <c r="M4" s="4" t="s">
        <v>4</v>
      </c>
      <c r="O4" s="5" t="s">
        <v>5</v>
      </c>
    </row>
    <row r="5" spans="1:15" ht="19.5" customHeight="1" x14ac:dyDescent="0.25">
      <c r="M5" s="3" t="s">
        <v>6</v>
      </c>
    </row>
    <row r="6" spans="1:15" ht="21" customHeight="1" x14ac:dyDescent="0.25"/>
    <row r="7" spans="1:15" ht="27" customHeight="1" x14ac:dyDescent="0.25">
      <c r="A7" s="181" t="s">
        <v>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15" ht="28.5" customHeight="1" x14ac:dyDescent="0.25">
      <c r="A8" s="181" t="s">
        <v>8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15" ht="28.5" customHeight="1" x14ac:dyDescent="0.25">
      <c r="A9" s="6"/>
      <c r="B9" s="6"/>
      <c r="C9" s="6"/>
      <c r="D9" s="181" t="s">
        <v>3</v>
      </c>
      <c r="E9" s="181"/>
      <c r="F9" s="181"/>
      <c r="G9" s="181"/>
      <c r="H9" s="181"/>
      <c r="I9" s="181"/>
      <c r="J9" s="181"/>
      <c r="K9" s="6"/>
      <c r="L9" s="6"/>
      <c r="M9" s="6"/>
      <c r="N9" s="6"/>
      <c r="O9" s="6"/>
    </row>
    <row r="10" spans="1:15" ht="18" x14ac:dyDescent="0.25">
      <c r="A10" s="178" t="s">
        <v>9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2" spans="1:15" ht="72" customHeight="1" x14ac:dyDescent="0.25">
      <c r="A12" s="7" t="s">
        <v>10</v>
      </c>
      <c r="B12" s="8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9" t="s">
        <v>19</v>
      </c>
      <c r="K12" s="9" t="s">
        <v>20</v>
      </c>
      <c r="L12" s="9" t="s">
        <v>21</v>
      </c>
      <c r="M12" s="9" t="s">
        <v>22</v>
      </c>
      <c r="N12" s="9" t="s">
        <v>23</v>
      </c>
      <c r="O12" s="9" t="s">
        <v>24</v>
      </c>
    </row>
    <row r="13" spans="1:15" ht="39.950000000000003" customHeight="1" x14ac:dyDescent="0.25">
      <c r="A13" s="10">
        <v>1</v>
      </c>
      <c r="B13" s="11" t="s">
        <v>25</v>
      </c>
      <c r="C13" s="12">
        <f>'[2]1. Материальные затраты'!$C$13</f>
        <v>0.3649430127449329</v>
      </c>
      <c r="D13" s="13">
        <f>'[2]1. Материальные затраты'!$C$13</f>
        <v>0.3649430127449329</v>
      </c>
      <c r="E13" s="13">
        <f>'[2]1. Материальные затраты'!$C$13</f>
        <v>0.3649430127449329</v>
      </c>
      <c r="F13" s="14">
        <f>'[2]1. Материальные затраты'!$C$13</f>
        <v>0.3649430127449329</v>
      </c>
      <c r="G13" s="14">
        <f>'[2]1. Материальные затраты'!$C$13</f>
        <v>0.3649430127449329</v>
      </c>
      <c r="H13" s="14">
        <f>'[2]1. Материальные затраты'!C13</f>
        <v>0.3649430127449329</v>
      </c>
      <c r="I13" s="14">
        <f>'[2]1. Материальные затраты'!C13</f>
        <v>0.3649430127449329</v>
      </c>
      <c r="J13" s="14">
        <f>'[2]1. Материальные затраты'!C13</f>
        <v>0.3649430127449329</v>
      </c>
      <c r="K13" s="14">
        <f>'[2]1. Материальные затраты'!C13</f>
        <v>0.3649430127449329</v>
      </c>
      <c r="L13" s="14">
        <f>'[2]1. Материальные затраты'!C13</f>
        <v>0.3649430127449329</v>
      </c>
      <c r="M13" s="14">
        <f>'[2]1. Материальные затраты'!C13</f>
        <v>0.3649430127449329</v>
      </c>
      <c r="N13" s="14">
        <f>'[2]1. Материальные затраты'!C13</f>
        <v>0.3649430127449329</v>
      </c>
      <c r="O13" s="15" t="s">
        <v>26</v>
      </c>
    </row>
    <row r="14" spans="1:15" ht="43.5" customHeight="1" x14ac:dyDescent="0.25">
      <c r="A14" s="16">
        <v>2</v>
      </c>
      <c r="B14" s="17" t="s">
        <v>27</v>
      </c>
      <c r="C14" s="18">
        <f>'[2]2. Затраты на оплату труда'!N14</f>
        <v>121.36020212228399</v>
      </c>
      <c r="D14" s="18">
        <f>'[2]2. Затраты на оплату труда'!N15</f>
        <v>135.45071248105103</v>
      </c>
      <c r="E14" s="18">
        <f>'[2]2. Затраты на оплату труда'!N16</f>
        <v>151.700252652855</v>
      </c>
      <c r="F14" s="18">
        <f>'[2]2. Затраты на оплату труда'!N17</f>
        <v>170.10882263769579</v>
      </c>
      <c r="G14" s="18">
        <f>'[2]2. Затраты на оплату труда'!N18</f>
        <v>188.51739262253665</v>
      </c>
      <c r="H14" s="19">
        <f>'[2]2. Затраты на оплату труда'!P38</f>
        <v>173.739747347145</v>
      </c>
      <c r="I14" s="19">
        <f>'[2]2. Затраты на оплату труда'!P39</f>
        <v>154.93825164224359</v>
      </c>
      <c r="J14" s="19">
        <f>'[2]2. Затраты на оплату труда'!P42</f>
        <v>151.700252652855</v>
      </c>
      <c r="K14" s="19">
        <f>'[2]2. Затраты на оплату труда'!P41</f>
        <v>170.10882263769579</v>
      </c>
      <c r="L14" s="19">
        <f>'[2]2. Затраты на оплату труда'!P40</f>
        <v>192.5412430520465</v>
      </c>
      <c r="M14" s="19">
        <f>'[2]2. Затраты на оплату труда'!P37</f>
        <v>239.4250429509853</v>
      </c>
      <c r="N14" s="19">
        <f>'[2]2. Затраты на оплату труда'!P36</f>
        <v>301.1278423446185</v>
      </c>
      <c r="O14" s="20" t="s">
        <v>28</v>
      </c>
    </row>
    <row r="15" spans="1:15" ht="39.950000000000003" customHeight="1" x14ac:dyDescent="0.25">
      <c r="A15" s="16">
        <v>3</v>
      </c>
      <c r="B15" s="17" t="s">
        <v>29</v>
      </c>
      <c r="C15" s="18">
        <f>0.302*C14</f>
        <v>36.650781040929765</v>
      </c>
      <c r="D15" s="21">
        <f t="shared" ref="D15:H15" si="0">0.302*D14</f>
        <v>40.906115169277406</v>
      </c>
      <c r="E15" s="21">
        <f t="shared" si="0"/>
        <v>45.813476301162211</v>
      </c>
      <c r="F15" s="19">
        <f t="shared" si="0"/>
        <v>51.37286443658413</v>
      </c>
      <c r="G15" s="19">
        <f t="shared" si="0"/>
        <v>56.932252572006064</v>
      </c>
      <c r="H15" s="19">
        <f t="shared" si="0"/>
        <v>52.469403698837787</v>
      </c>
      <c r="I15" s="19">
        <f>0.302*I14</f>
        <v>46.791351995957562</v>
      </c>
      <c r="J15" s="19">
        <f t="shared" ref="J15" si="1">0.302*J14</f>
        <v>45.813476301162211</v>
      </c>
      <c r="K15" s="19">
        <f>0.302*K14</f>
        <v>51.37286443658413</v>
      </c>
      <c r="L15" s="19">
        <f>0.302*L14</f>
        <v>58.147455401718041</v>
      </c>
      <c r="M15" s="19">
        <f>0.302*M14</f>
        <v>72.306362971197558</v>
      </c>
      <c r="N15" s="19">
        <f>0.302*N14</f>
        <v>90.940608388074779</v>
      </c>
      <c r="O15" s="20" t="s">
        <v>30</v>
      </c>
    </row>
    <row r="16" spans="1:15" ht="39.950000000000003" customHeight="1" x14ac:dyDescent="0.25">
      <c r="A16" s="16">
        <v>4</v>
      </c>
      <c r="B16" s="17" t="s">
        <v>31</v>
      </c>
      <c r="C16" s="18">
        <f>'[2]3. Амортизация'!$D$14</f>
        <v>0.20885969344786928</v>
      </c>
      <c r="D16" s="21">
        <f>'[2]3. Амортизация'!$D$14</f>
        <v>0.20885969344786928</v>
      </c>
      <c r="E16" s="21">
        <f>'[2]3. Амортизация'!$D$14</f>
        <v>0.20885969344786928</v>
      </c>
      <c r="F16" s="19">
        <f>'[2]3. Амортизация'!$D$14</f>
        <v>0.20885969344786928</v>
      </c>
      <c r="G16" s="19">
        <f>'[2]3. Амортизация'!$D$14</f>
        <v>0.20885969344786928</v>
      </c>
      <c r="H16" s="19">
        <f>'[2]3. Амортизация'!$D$14</f>
        <v>0.20885969344786928</v>
      </c>
      <c r="I16" s="19">
        <f>'[2]3. Амортизация'!$D$14</f>
        <v>0.20885969344786928</v>
      </c>
      <c r="J16" s="19">
        <f>'[2]3. Амортизация'!$D$14</f>
        <v>0.20885969344786928</v>
      </c>
      <c r="K16" s="19">
        <f>'[2]3. Амортизация'!$D$14</f>
        <v>0.20885969344786928</v>
      </c>
      <c r="L16" s="19">
        <f>'[2]3. Амортизация'!D14</f>
        <v>0.20885969344786928</v>
      </c>
      <c r="M16" s="19">
        <f>'[2]3. Амортизация'!$D$14</f>
        <v>0.20885969344786928</v>
      </c>
      <c r="N16" s="19">
        <f>'[2]3. Амортизация'!$D$14</f>
        <v>0.20885969344786928</v>
      </c>
      <c r="O16" s="19" t="s">
        <v>32</v>
      </c>
    </row>
    <row r="17" spans="1:15" ht="39.950000000000003" customHeight="1" x14ac:dyDescent="0.25">
      <c r="A17" s="16">
        <v>5</v>
      </c>
      <c r="B17" s="17" t="s">
        <v>33</v>
      </c>
      <c r="C17" s="18">
        <f>'[2]4. Прочие затраты'!$C$12*Калькуляция!C14/100</f>
        <v>72.57340086912582</v>
      </c>
      <c r="D17" s="21">
        <f>'[2]4. Прочие затраты'!$C$12*Калькуляция!D14/100</f>
        <v>80.999526063668512</v>
      </c>
      <c r="E17" s="21">
        <f>'[2]4. Прочие затраты'!$C$12*Калькуляция!E14/100</f>
        <v>90.716751086407299</v>
      </c>
      <c r="F17" s="19">
        <f>'[2]4. Прочие затраты'!$C$12*Калькуляция!F14/100</f>
        <v>101.72507593734208</v>
      </c>
      <c r="G17" s="19">
        <f>'[2]4. Прочие затраты'!$C$12*Калькуляция!G14/100</f>
        <v>112.73340078827691</v>
      </c>
      <c r="H17" s="19">
        <f>'[2]4. Прочие затраты'!$C$12*Калькуляция!H14/100</f>
        <v>103.89636891359271</v>
      </c>
      <c r="I17" s="19">
        <f>'[2]4. Прочие затраты'!$C$12*Калькуляция!I14/100</f>
        <v>92.653074482061655</v>
      </c>
      <c r="J17" s="19">
        <f>'[2]4. Прочие затраты'!$C$12*Калькуляция!J14/100</f>
        <v>90.716751086407299</v>
      </c>
      <c r="K17" s="19">
        <f>'[2]4. Прочие затраты'!$C$12*Калькуляция!K14/100</f>
        <v>101.72507593734208</v>
      </c>
      <c r="L17" s="19">
        <f>'[2]4. Прочие затраты'!$C$12*Калькуляция!L14/100</f>
        <v>115.13966334512381</v>
      </c>
      <c r="M17" s="19">
        <f>'[2]4. Прочие затраты'!$C$12*Калькуляция!M14/100</f>
        <v>143.17617568468921</v>
      </c>
      <c r="N17" s="19">
        <f>'[2]4. Прочие затраты'!$C$12*Калькуляция!N14/100</f>
        <v>180.07444972208185</v>
      </c>
      <c r="O17" s="19" t="s">
        <v>34</v>
      </c>
    </row>
    <row r="18" spans="1:15" s="27" customFormat="1" ht="39.950000000000003" customHeight="1" x14ac:dyDescent="0.25">
      <c r="A18" s="22">
        <v>6</v>
      </c>
      <c r="B18" s="23" t="s">
        <v>35</v>
      </c>
      <c r="C18" s="24">
        <f>SUM(C13:C17)</f>
        <v>231.15818673853238</v>
      </c>
      <c r="D18" s="25">
        <f>SUM(D13:D17)</f>
        <v>257.93015642018975</v>
      </c>
      <c r="E18" s="25">
        <f>SUM(E13:E17)</f>
        <v>288.80428274661733</v>
      </c>
      <c r="F18" s="26">
        <f t="shared" ref="F18:J18" si="2">SUM(F13:F17)</f>
        <v>323.7805657178148</v>
      </c>
      <c r="G18" s="26">
        <f t="shared" si="2"/>
        <v>358.75684868901243</v>
      </c>
      <c r="H18" s="26">
        <f t="shared" si="2"/>
        <v>330.67932266576827</v>
      </c>
      <c r="I18" s="26">
        <f>SUM(I13:I17)</f>
        <v>294.95648082645562</v>
      </c>
      <c r="J18" s="26">
        <f t="shared" si="2"/>
        <v>288.80428274661733</v>
      </c>
      <c r="K18" s="26">
        <f>SUM(K13:K17)</f>
        <v>323.7805657178148</v>
      </c>
      <c r="L18" s="26">
        <f>SUM(L13:L17)</f>
        <v>366.40216450508115</v>
      </c>
      <c r="M18" s="26">
        <f>SUM(M13:M17)</f>
        <v>455.48138431306489</v>
      </c>
      <c r="N18" s="26">
        <f>SUM(N13:N17)</f>
        <v>572.716703160968</v>
      </c>
      <c r="O18" s="26"/>
    </row>
    <row r="19" spans="1:15" s="27" customFormat="1" ht="39.950000000000003" customHeight="1" x14ac:dyDescent="0.25">
      <c r="A19" s="8">
        <v>7</v>
      </c>
      <c r="B19" s="28" t="s">
        <v>36</v>
      </c>
      <c r="C19" s="29">
        <f>C18*0.1</f>
        <v>23.115818673853241</v>
      </c>
      <c r="D19" s="29">
        <f t="shared" ref="D19:M19" si="3">D18*0.1</f>
        <v>25.793015642018975</v>
      </c>
      <c r="E19" s="29">
        <f t="shared" si="3"/>
        <v>28.880428274661735</v>
      </c>
      <c r="F19" s="29">
        <f t="shared" si="3"/>
        <v>32.378056571781478</v>
      </c>
      <c r="G19" s="29">
        <f t="shared" si="3"/>
        <v>35.875684868901246</v>
      </c>
      <c r="H19" s="29">
        <f t="shared" si="3"/>
        <v>33.067932266576825</v>
      </c>
      <c r="I19" s="29">
        <f t="shared" si="3"/>
        <v>29.495648082645562</v>
      </c>
      <c r="J19" s="29">
        <f t="shared" si="3"/>
        <v>28.880428274661735</v>
      </c>
      <c r="K19" s="29">
        <f t="shared" si="3"/>
        <v>32.378056571781478</v>
      </c>
      <c r="L19" s="29">
        <f t="shared" si="3"/>
        <v>36.640216450508113</v>
      </c>
      <c r="M19" s="29">
        <f t="shared" si="3"/>
        <v>45.548138431306491</v>
      </c>
      <c r="N19" s="29">
        <f>N18*0.1</f>
        <v>57.271670316096802</v>
      </c>
      <c r="O19" s="30"/>
    </row>
    <row r="20" spans="1:15" s="27" customFormat="1" ht="39.950000000000003" customHeight="1" x14ac:dyDescent="0.25">
      <c r="A20" s="8">
        <v>8</v>
      </c>
      <c r="B20" s="28" t="s">
        <v>37</v>
      </c>
      <c r="C20" s="31">
        <f>ROUND(C18+C19,1)</f>
        <v>254.3</v>
      </c>
      <c r="D20" s="31">
        <f t="shared" ref="D20:N20" si="4">ROUND(D18+D19,1)</f>
        <v>283.7</v>
      </c>
      <c r="E20" s="31">
        <f t="shared" si="4"/>
        <v>317.7</v>
      </c>
      <c r="F20" s="31">
        <f t="shared" si="4"/>
        <v>356.2</v>
      </c>
      <c r="G20" s="31">
        <f t="shared" si="4"/>
        <v>394.6</v>
      </c>
      <c r="H20" s="31">
        <f t="shared" si="4"/>
        <v>363.7</v>
      </c>
      <c r="I20" s="31">
        <f t="shared" si="4"/>
        <v>324.5</v>
      </c>
      <c r="J20" s="31">
        <f t="shared" si="4"/>
        <v>317.7</v>
      </c>
      <c r="K20" s="31">
        <f t="shared" si="4"/>
        <v>356.2</v>
      </c>
      <c r="L20" s="31">
        <f t="shared" si="4"/>
        <v>403</v>
      </c>
      <c r="M20" s="31">
        <f t="shared" si="4"/>
        <v>501</v>
      </c>
      <c r="N20" s="31">
        <f t="shared" si="4"/>
        <v>630</v>
      </c>
      <c r="O20" s="30"/>
    </row>
    <row r="21" spans="1:15" s="27" customFormat="1" ht="39.950000000000003" customHeight="1" x14ac:dyDescent="0.25">
      <c r="A21" s="8">
        <v>9</v>
      </c>
      <c r="B21" s="28" t="s">
        <v>38</v>
      </c>
      <c r="C21" s="31">
        <f>C20*0.2</f>
        <v>50.860000000000007</v>
      </c>
      <c r="D21" s="32">
        <f>D20*0.2</f>
        <v>56.74</v>
      </c>
      <c r="E21" s="32">
        <f t="shared" ref="E21:N21" si="5">E20*0.2</f>
        <v>63.54</v>
      </c>
      <c r="F21" s="32">
        <f t="shared" si="5"/>
        <v>71.239999999999995</v>
      </c>
      <c r="G21" s="32">
        <f t="shared" si="5"/>
        <v>78.920000000000016</v>
      </c>
      <c r="H21" s="32">
        <f t="shared" si="5"/>
        <v>72.739999999999995</v>
      </c>
      <c r="I21" s="32">
        <f t="shared" si="5"/>
        <v>64.900000000000006</v>
      </c>
      <c r="J21" s="32">
        <f t="shared" si="5"/>
        <v>63.54</v>
      </c>
      <c r="K21" s="32">
        <f t="shared" si="5"/>
        <v>71.239999999999995</v>
      </c>
      <c r="L21" s="32">
        <f t="shared" si="5"/>
        <v>80.600000000000009</v>
      </c>
      <c r="M21" s="32">
        <f t="shared" si="5"/>
        <v>100.2</v>
      </c>
      <c r="N21" s="32">
        <f t="shared" si="5"/>
        <v>126</v>
      </c>
      <c r="O21" s="30"/>
    </row>
    <row r="22" spans="1:15" s="27" customFormat="1" ht="39.950000000000003" customHeight="1" x14ac:dyDescent="0.25">
      <c r="A22" s="8">
        <v>10</v>
      </c>
      <c r="B22" s="28" t="s">
        <v>39</v>
      </c>
      <c r="C22" s="31">
        <f>ROUND(C20+C21,1)</f>
        <v>305.2</v>
      </c>
      <c r="D22" s="31">
        <f t="shared" ref="D22:M22" si="6">ROUND(D20+D21,1)</f>
        <v>340.4</v>
      </c>
      <c r="E22" s="31">
        <f t="shared" si="6"/>
        <v>381.2</v>
      </c>
      <c r="F22" s="31">
        <f t="shared" si="6"/>
        <v>427.4</v>
      </c>
      <c r="G22" s="31">
        <f t="shared" si="6"/>
        <v>473.5</v>
      </c>
      <c r="H22" s="31">
        <f t="shared" si="6"/>
        <v>436.4</v>
      </c>
      <c r="I22" s="31">
        <f t="shared" si="6"/>
        <v>389.4</v>
      </c>
      <c r="J22" s="31">
        <f t="shared" si="6"/>
        <v>381.2</v>
      </c>
      <c r="K22" s="31">
        <f t="shared" si="6"/>
        <v>427.4</v>
      </c>
      <c r="L22" s="31">
        <f t="shared" si="6"/>
        <v>483.6</v>
      </c>
      <c r="M22" s="31">
        <f t="shared" si="6"/>
        <v>601.20000000000005</v>
      </c>
      <c r="N22" s="31">
        <f>ROUND(N20+N21,1)</f>
        <v>756</v>
      </c>
      <c r="O22" s="30"/>
    </row>
    <row r="23" spans="1:15" s="27" customFormat="1" ht="18" customHeight="1" x14ac:dyDescent="0.25">
      <c r="A23" s="33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s="27" customFormat="1" ht="27" customHeight="1" x14ac:dyDescent="0.25">
      <c r="A24" s="33"/>
      <c r="B24" s="2"/>
      <c r="C24" s="2"/>
      <c r="D24" s="37"/>
      <c r="E24" s="37"/>
      <c r="F24" s="35"/>
      <c r="G24" s="35"/>
      <c r="H24" s="38"/>
      <c r="I24" s="35"/>
      <c r="J24" s="35"/>
      <c r="K24" s="35"/>
      <c r="L24" s="35"/>
      <c r="M24" s="35"/>
      <c r="N24" s="35"/>
      <c r="O24" s="36"/>
    </row>
    <row r="25" spans="1:15" s="27" customFormat="1" ht="18.75" customHeight="1" x14ac:dyDescent="0.25">
      <c r="A25" s="33"/>
      <c r="B25" s="34"/>
      <c r="C25" s="35"/>
      <c r="D25" s="35"/>
      <c r="E25" s="35"/>
      <c r="F25" s="35"/>
      <c r="G25" s="35"/>
      <c r="H25" s="38"/>
      <c r="I25" s="35"/>
      <c r="J25" s="35"/>
      <c r="K25" s="35"/>
      <c r="L25" s="35"/>
      <c r="M25" s="35"/>
      <c r="N25" s="35"/>
      <c r="O25" s="36"/>
    </row>
    <row r="26" spans="1:15" s="43" customFormat="1" ht="19.5" customHeight="1" x14ac:dyDescent="0.25">
      <c r="A26" s="39"/>
      <c r="B26" s="40"/>
      <c r="C26" s="39"/>
      <c r="D26" s="39"/>
      <c r="E26" s="41"/>
      <c r="F26" s="41"/>
      <c r="G26" s="41"/>
      <c r="H26" s="42"/>
      <c r="I26" s="41"/>
      <c r="J26" s="41"/>
      <c r="K26" s="41"/>
      <c r="L26" s="41"/>
      <c r="M26" s="41"/>
      <c r="N26" s="41"/>
    </row>
    <row r="27" spans="1:15" ht="19.5" customHeight="1" x14ac:dyDescent="0.25">
      <c r="A27" s="44"/>
      <c r="B27" s="4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5" s="2" customFormat="1" ht="19.5" customHeight="1" x14ac:dyDescent="0.25">
      <c r="A28" s="37"/>
      <c r="B28" s="40"/>
      <c r="C28" s="37"/>
      <c r="D28" s="37"/>
      <c r="E28" s="37"/>
      <c r="F28" s="37"/>
      <c r="G28" s="37"/>
      <c r="H28" s="40"/>
      <c r="I28" s="37"/>
      <c r="J28" s="37"/>
      <c r="K28" s="37"/>
      <c r="L28" s="37"/>
      <c r="M28" s="37"/>
      <c r="N28" s="37"/>
    </row>
    <row r="29" spans="1:15" ht="19.5" customHeight="1" x14ac:dyDescent="0.25">
      <c r="A29" s="44"/>
      <c r="B29" s="45"/>
      <c r="C29" s="46"/>
      <c r="D29" s="46"/>
      <c r="E29" s="46"/>
      <c r="F29" s="46"/>
      <c r="G29" s="46"/>
      <c r="H29" s="44"/>
      <c r="I29" s="44"/>
      <c r="J29" s="44"/>
      <c r="K29" s="44"/>
      <c r="L29" s="44"/>
      <c r="M29" s="44"/>
      <c r="N29" s="44"/>
    </row>
    <row r="30" spans="1:15" ht="19.5" customHeight="1" x14ac:dyDescent="0.25">
      <c r="A30" s="44"/>
      <c r="B30" s="45"/>
      <c r="C30" s="44"/>
      <c r="D30" s="44"/>
      <c r="E30" s="44"/>
      <c r="F30" s="44"/>
      <c r="G30" s="44"/>
      <c r="H30" s="47"/>
      <c r="I30" s="44"/>
      <c r="J30" s="44"/>
      <c r="K30" s="44"/>
      <c r="L30" s="44"/>
      <c r="M30" s="44"/>
      <c r="N30" s="44"/>
    </row>
    <row r="31" spans="1:15" s="2" customFormat="1" ht="27" customHeight="1" x14ac:dyDescent="0.25">
      <c r="F31" s="37"/>
      <c r="G31" s="37"/>
      <c r="H31" s="37"/>
      <c r="I31" s="37"/>
      <c r="J31" s="37"/>
      <c r="K31" s="37"/>
      <c r="L31" s="37"/>
      <c r="M31" s="37"/>
      <c r="N31" s="37"/>
    </row>
    <row r="32" spans="1:15" ht="35.1" customHeight="1" x14ac:dyDescent="0.25"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3:14" ht="35.1" customHeight="1" x14ac:dyDescent="0.25">
      <c r="C33" s="44"/>
      <c r="D33" s="44"/>
      <c r="E33" s="44"/>
      <c r="F33" s="44"/>
    </row>
    <row r="34" spans="3:14" ht="35.1" customHeight="1" x14ac:dyDescent="0.25"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6">
    <mergeCell ref="A10:O10"/>
    <mergeCell ref="A1:C4"/>
    <mergeCell ref="M3:O3"/>
    <mergeCell ref="A7:O7"/>
    <mergeCell ref="A8:O8"/>
    <mergeCell ref="D9:J9"/>
  </mergeCells>
  <printOptions horizontalCentered="1"/>
  <pageMargins left="0" right="0.11811023622047245" top="0.94488188976377963" bottom="0.15748031496062992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="90" zoomScaleNormal="90" workbookViewId="0">
      <selection activeCell="E9" sqref="E9"/>
    </sheetView>
  </sheetViews>
  <sheetFormatPr defaultRowHeight="15" x14ac:dyDescent="0.25"/>
  <cols>
    <col min="1" max="1" width="22.5703125" customWidth="1"/>
    <col min="2" max="2" width="42.28515625" customWidth="1"/>
    <col min="3" max="3" width="50.5703125" customWidth="1"/>
    <col min="4" max="4" width="24.140625" customWidth="1"/>
  </cols>
  <sheetData>
    <row r="2" spans="1:4" ht="15.75" x14ac:dyDescent="0.25">
      <c r="A2" s="182" t="s">
        <v>82</v>
      </c>
      <c r="B2" s="182"/>
      <c r="C2" s="182"/>
    </row>
    <row r="4" spans="1:4" ht="33" x14ac:dyDescent="0.25">
      <c r="A4" s="120" t="s">
        <v>83</v>
      </c>
      <c r="B4" s="121" t="s">
        <v>84</v>
      </c>
      <c r="C4" s="121" t="s">
        <v>85</v>
      </c>
      <c r="D4" s="120" t="s">
        <v>86</v>
      </c>
    </row>
    <row r="5" spans="1:4" ht="49.5" x14ac:dyDescent="0.25">
      <c r="A5" s="122" t="s">
        <v>87</v>
      </c>
      <c r="B5" s="123" t="s">
        <v>88</v>
      </c>
      <c r="C5" s="124" t="s">
        <v>89</v>
      </c>
      <c r="D5" s="125" t="s">
        <v>90</v>
      </c>
    </row>
    <row r="6" spans="1:4" ht="49.5" x14ac:dyDescent="0.25">
      <c r="A6" s="122" t="s">
        <v>91</v>
      </c>
      <c r="B6" s="123" t="s">
        <v>92</v>
      </c>
      <c r="C6" s="124" t="s">
        <v>89</v>
      </c>
      <c r="D6" s="125" t="s">
        <v>93</v>
      </c>
    </row>
    <row r="7" spans="1:4" ht="49.5" x14ac:dyDescent="0.25">
      <c r="A7" s="122" t="s">
        <v>94</v>
      </c>
      <c r="B7" s="123" t="s">
        <v>95</v>
      </c>
      <c r="C7" s="124" t="s">
        <v>89</v>
      </c>
      <c r="D7" s="125" t="s">
        <v>96</v>
      </c>
    </row>
    <row r="8" spans="1:4" ht="49.5" x14ac:dyDescent="0.25">
      <c r="A8" s="122" t="s">
        <v>97</v>
      </c>
      <c r="B8" s="123" t="s">
        <v>98</v>
      </c>
      <c r="C8" s="124" t="s">
        <v>89</v>
      </c>
      <c r="D8" s="125" t="s">
        <v>99</v>
      </c>
    </row>
    <row r="9" spans="1:4" ht="49.5" x14ac:dyDescent="0.25">
      <c r="A9" s="126" t="s">
        <v>100</v>
      </c>
      <c r="B9" s="127" t="s">
        <v>101</v>
      </c>
      <c r="C9" s="124" t="s">
        <v>89</v>
      </c>
      <c r="D9" s="125" t="s">
        <v>102</v>
      </c>
    </row>
    <row r="10" spans="1:4" ht="49.5" x14ac:dyDescent="0.25">
      <c r="A10" s="126" t="s">
        <v>103</v>
      </c>
      <c r="B10" s="127" t="s">
        <v>104</v>
      </c>
      <c r="C10" s="124" t="s">
        <v>89</v>
      </c>
      <c r="D10" s="125" t="s">
        <v>105</v>
      </c>
    </row>
    <row r="11" spans="1:4" ht="49.5" x14ac:dyDescent="0.25">
      <c r="A11" s="126" t="s">
        <v>103</v>
      </c>
      <c r="B11" s="127" t="s">
        <v>106</v>
      </c>
      <c r="C11" s="124" t="s">
        <v>89</v>
      </c>
      <c r="D11" s="125" t="s">
        <v>107</v>
      </c>
    </row>
    <row r="12" spans="1:4" ht="49.5" x14ac:dyDescent="0.25">
      <c r="A12" s="126" t="s">
        <v>103</v>
      </c>
      <c r="B12" s="127" t="s">
        <v>108</v>
      </c>
      <c r="C12" s="124" t="s">
        <v>89</v>
      </c>
      <c r="D12" s="125" t="s">
        <v>109</v>
      </c>
    </row>
    <row r="13" spans="1:4" ht="49.5" x14ac:dyDescent="0.25">
      <c r="A13" s="126" t="s">
        <v>110</v>
      </c>
      <c r="B13" s="127" t="s">
        <v>111</v>
      </c>
      <c r="C13" s="124" t="s">
        <v>89</v>
      </c>
      <c r="D13" s="125" t="s">
        <v>112</v>
      </c>
    </row>
    <row r="14" spans="1:4" ht="49.5" x14ac:dyDescent="0.25">
      <c r="A14" s="122" t="s">
        <v>113</v>
      </c>
      <c r="B14" s="123" t="s">
        <v>114</v>
      </c>
      <c r="C14" s="124" t="s">
        <v>89</v>
      </c>
      <c r="D14" s="125" t="s">
        <v>115</v>
      </c>
    </row>
    <row r="15" spans="1:4" ht="49.5" x14ac:dyDescent="0.25">
      <c r="A15" s="122" t="s">
        <v>113</v>
      </c>
      <c r="B15" s="123" t="s">
        <v>116</v>
      </c>
      <c r="C15" s="124" t="s">
        <v>89</v>
      </c>
      <c r="D15" s="125" t="s">
        <v>117</v>
      </c>
    </row>
    <row r="16" spans="1:4" ht="49.5" x14ac:dyDescent="0.25">
      <c r="A16" s="122" t="s">
        <v>118</v>
      </c>
      <c r="B16" s="123" t="s">
        <v>119</v>
      </c>
      <c r="C16" s="124" t="s">
        <v>89</v>
      </c>
      <c r="D16" s="125" t="s">
        <v>120</v>
      </c>
    </row>
    <row r="17" spans="1:4" ht="49.5" x14ac:dyDescent="0.25">
      <c r="A17" s="122" t="s">
        <v>118</v>
      </c>
      <c r="B17" s="123" t="s">
        <v>121</v>
      </c>
      <c r="C17" s="124" t="s">
        <v>89</v>
      </c>
      <c r="D17" s="125" t="s">
        <v>122</v>
      </c>
    </row>
    <row r="18" spans="1:4" ht="49.5" x14ac:dyDescent="0.25">
      <c r="A18" s="122" t="s">
        <v>118</v>
      </c>
      <c r="B18" s="123" t="s">
        <v>123</v>
      </c>
      <c r="C18" s="124" t="s">
        <v>89</v>
      </c>
      <c r="D18" s="125" t="s">
        <v>124</v>
      </c>
    </row>
    <row r="19" spans="1:4" ht="49.5" x14ac:dyDescent="0.25">
      <c r="A19" s="122" t="s">
        <v>125</v>
      </c>
      <c r="B19" s="123" t="s">
        <v>126</v>
      </c>
      <c r="C19" s="124" t="s">
        <v>89</v>
      </c>
      <c r="D19" s="125" t="s">
        <v>127</v>
      </c>
    </row>
    <row r="20" spans="1:4" ht="49.5" x14ac:dyDescent="0.25">
      <c r="A20" s="122" t="s">
        <v>125</v>
      </c>
      <c r="B20" s="123" t="s">
        <v>128</v>
      </c>
      <c r="C20" s="124" t="s">
        <v>89</v>
      </c>
      <c r="D20" s="125" t="s">
        <v>129</v>
      </c>
    </row>
    <row r="21" spans="1:4" ht="49.5" x14ac:dyDescent="0.25">
      <c r="A21" s="122" t="s">
        <v>125</v>
      </c>
      <c r="B21" s="123" t="s">
        <v>130</v>
      </c>
      <c r="C21" s="124" t="s">
        <v>89</v>
      </c>
      <c r="D21" s="125" t="s">
        <v>131</v>
      </c>
    </row>
    <row r="22" spans="1:4" ht="47.25" x14ac:dyDescent="0.25">
      <c r="A22" s="128" t="s">
        <v>132</v>
      </c>
      <c r="B22" s="129" t="s">
        <v>133</v>
      </c>
      <c r="C22" s="130" t="s">
        <v>134</v>
      </c>
      <c r="D22" s="131"/>
    </row>
    <row r="23" spans="1:4" ht="49.5" x14ac:dyDescent="0.25">
      <c r="A23" s="122" t="s">
        <v>135</v>
      </c>
      <c r="B23" s="123" t="s">
        <v>136</v>
      </c>
      <c r="C23" s="124" t="s">
        <v>89</v>
      </c>
      <c r="D23" s="125" t="s">
        <v>137</v>
      </c>
    </row>
    <row r="24" spans="1:4" ht="49.5" x14ac:dyDescent="0.25">
      <c r="A24" s="122" t="s">
        <v>138</v>
      </c>
      <c r="B24" s="123" t="s">
        <v>139</v>
      </c>
      <c r="C24" s="124" t="s">
        <v>89</v>
      </c>
      <c r="D24" s="125" t="s">
        <v>140</v>
      </c>
    </row>
    <row r="25" spans="1:4" ht="63" x14ac:dyDescent="0.25">
      <c r="A25" s="122" t="s">
        <v>141</v>
      </c>
      <c r="B25" s="123" t="s">
        <v>142</v>
      </c>
      <c r="C25" s="124" t="s">
        <v>89</v>
      </c>
      <c r="D25" s="125" t="s">
        <v>143</v>
      </c>
    </row>
    <row r="26" spans="1:4" ht="78.75" x14ac:dyDescent="0.25">
      <c r="A26" s="122" t="s">
        <v>144</v>
      </c>
      <c r="B26" s="123" t="s">
        <v>145</v>
      </c>
      <c r="C26" s="124" t="s">
        <v>89</v>
      </c>
      <c r="D26" s="125" t="s">
        <v>146</v>
      </c>
    </row>
    <row r="27" spans="1:4" ht="49.5" x14ac:dyDescent="0.25">
      <c r="A27" s="132" t="s">
        <v>147</v>
      </c>
      <c r="B27" s="123" t="s">
        <v>148</v>
      </c>
      <c r="C27" s="124" t="s">
        <v>149</v>
      </c>
      <c r="D27" s="133" t="s">
        <v>150</v>
      </c>
    </row>
    <row r="28" spans="1:4" ht="49.5" x14ac:dyDescent="0.25">
      <c r="A28" s="132" t="s">
        <v>151</v>
      </c>
      <c r="B28" s="123" t="s">
        <v>152</v>
      </c>
      <c r="C28" s="124" t="s">
        <v>149</v>
      </c>
      <c r="D28" s="133" t="s">
        <v>150</v>
      </c>
    </row>
    <row r="29" spans="1:4" ht="63" x14ac:dyDescent="0.25">
      <c r="A29" s="132" t="s">
        <v>153</v>
      </c>
      <c r="B29" s="123" t="s">
        <v>154</v>
      </c>
      <c r="C29" s="124" t="s">
        <v>149</v>
      </c>
      <c r="D29" s="133" t="s">
        <v>150</v>
      </c>
    </row>
    <row r="30" spans="1:4" ht="63" x14ac:dyDescent="0.25">
      <c r="A30" s="132" t="s">
        <v>155</v>
      </c>
      <c r="B30" s="123" t="s">
        <v>156</v>
      </c>
      <c r="C30" s="124" t="s">
        <v>149</v>
      </c>
      <c r="D30" s="133" t="s">
        <v>150</v>
      </c>
    </row>
    <row r="31" spans="1:4" ht="63" x14ac:dyDescent="0.25">
      <c r="A31" s="132" t="s">
        <v>157</v>
      </c>
      <c r="B31" s="123" t="s">
        <v>158</v>
      </c>
      <c r="C31" s="124" t="s">
        <v>149</v>
      </c>
      <c r="D31" s="133" t="s">
        <v>150</v>
      </c>
    </row>
    <row r="32" spans="1:4" ht="63" x14ac:dyDescent="0.25">
      <c r="A32" s="132" t="s">
        <v>159</v>
      </c>
      <c r="B32" s="123" t="s">
        <v>160</v>
      </c>
      <c r="C32" s="124" t="s">
        <v>149</v>
      </c>
      <c r="D32" s="133" t="s">
        <v>150</v>
      </c>
    </row>
    <row r="33" spans="1:4" ht="78.75" x14ac:dyDescent="0.25">
      <c r="A33" s="132" t="s">
        <v>161</v>
      </c>
      <c r="B33" s="123" t="s">
        <v>162</v>
      </c>
      <c r="C33" s="124" t="s">
        <v>149</v>
      </c>
      <c r="D33" s="133" t="s">
        <v>150</v>
      </c>
    </row>
    <row r="34" spans="1:4" ht="78.75" x14ac:dyDescent="0.25">
      <c r="A34" s="132" t="s">
        <v>163</v>
      </c>
      <c r="B34" s="123" t="s">
        <v>164</v>
      </c>
      <c r="C34" s="124" t="s">
        <v>149</v>
      </c>
      <c r="D34" s="133" t="s">
        <v>150</v>
      </c>
    </row>
    <row r="35" spans="1:4" ht="78.75" x14ac:dyDescent="0.25">
      <c r="A35" s="132" t="s">
        <v>165</v>
      </c>
      <c r="B35" s="123" t="s">
        <v>166</v>
      </c>
      <c r="C35" s="124" t="s">
        <v>149</v>
      </c>
      <c r="D35" s="133" t="s">
        <v>150</v>
      </c>
    </row>
    <row r="36" spans="1:4" ht="78.75" x14ac:dyDescent="0.25">
      <c r="A36" s="132" t="s">
        <v>167</v>
      </c>
      <c r="B36" s="123" t="s">
        <v>168</v>
      </c>
      <c r="C36" s="124" t="s">
        <v>149</v>
      </c>
      <c r="D36" s="133" t="s">
        <v>150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АДО</vt:lpstr>
      <vt:lpstr>Калькуляция</vt:lpstr>
      <vt:lpstr>Справочно</vt:lpstr>
      <vt:lpstr>АДО!Область_печати</vt:lpstr>
      <vt:lpstr>Калькуляция!Область_печати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Ильгова</dc:creator>
  <cp:lastModifiedBy>Ведущий экономист</cp:lastModifiedBy>
  <cp:lastPrinted>2020-03-06T10:28:59Z</cp:lastPrinted>
  <dcterms:created xsi:type="dcterms:W3CDTF">2019-12-18T09:37:44Z</dcterms:created>
  <dcterms:modified xsi:type="dcterms:W3CDTF">2020-07-02T05:40:18Z</dcterms:modified>
</cp:coreProperties>
</file>