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9035" windowHeight="7680"/>
  </bookViews>
  <sheets>
    <sheet name="Комбыты" sheetId="2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V243" i="2" l="1"/>
  <c r="V244" i="2"/>
  <c r="V245" i="2"/>
  <c r="V246" i="2"/>
  <c r="V247" i="2"/>
  <c r="V248" i="2"/>
  <c r="V249" i="2"/>
  <c r="V242" i="2"/>
  <c r="V240" i="2"/>
  <c r="V239" i="2"/>
  <c r="V238" i="2"/>
  <c r="V236" i="2"/>
  <c r="V235" i="2"/>
  <c r="V234" i="2"/>
  <c r="V232" i="2"/>
  <c r="V231" i="2"/>
  <c r="V230" i="2"/>
  <c r="V228" i="2"/>
  <c r="V227" i="2"/>
  <c r="V226" i="2"/>
  <c r="V225" i="2"/>
  <c r="V224" i="2"/>
  <c r="V215" i="2"/>
  <c r="V216" i="2"/>
  <c r="V217" i="2"/>
  <c r="V218" i="2"/>
  <c r="V219" i="2"/>
  <c r="V220" i="2"/>
  <c r="V221" i="2"/>
  <c r="V222" i="2"/>
  <c r="V223" i="2"/>
  <c r="V212" i="2"/>
  <c r="V213" i="2"/>
  <c r="V214" i="2"/>
  <c r="V211" i="2"/>
  <c r="V201" i="2"/>
  <c r="V202" i="2"/>
  <c r="V203" i="2"/>
  <c r="V204" i="2"/>
  <c r="V205" i="2"/>
  <c r="V206" i="2"/>
  <c r="V207" i="2"/>
  <c r="V208" i="2"/>
  <c r="V209" i="2"/>
  <c r="V191" i="2"/>
  <c r="V192" i="2"/>
  <c r="V193" i="2"/>
  <c r="V194" i="2"/>
  <c r="V195" i="2"/>
  <c r="V196" i="2"/>
  <c r="V197" i="2"/>
  <c r="V198" i="2"/>
  <c r="V199" i="2"/>
  <c r="V200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45" i="2"/>
  <c r="V146" i="2"/>
  <c r="V147" i="2"/>
  <c r="V148" i="2"/>
  <c r="V144" i="2"/>
  <c r="V142" i="2"/>
  <c r="V140" i="2"/>
  <c r="V135" i="2"/>
  <c r="V136" i="2"/>
  <c r="V137" i="2"/>
  <c r="V138" i="2"/>
  <c r="V131" i="2"/>
  <c r="V132" i="2"/>
  <c r="V133" i="2"/>
  <c r="V134" i="2"/>
  <c r="V130" i="2"/>
  <c r="V129" i="2"/>
  <c r="V128" i="2"/>
  <c r="V126" i="2"/>
  <c r="V123" i="2"/>
  <c r="V124" i="2"/>
  <c r="V125" i="2"/>
  <c r="V119" i="2"/>
  <c r="V120" i="2"/>
  <c r="V121" i="2"/>
  <c r="V122" i="2"/>
  <c r="V114" i="2"/>
  <c r="V115" i="2"/>
  <c r="V116" i="2"/>
  <c r="V117" i="2"/>
  <c r="V118" i="2"/>
  <c r="V113" i="2"/>
  <c r="V111" i="2"/>
  <c r="V110" i="2"/>
  <c r="V104" i="2"/>
  <c r="V105" i="2"/>
  <c r="V106" i="2"/>
  <c r="V107" i="2"/>
  <c r="V102" i="2"/>
  <c r="V103" i="2"/>
  <c r="V101" i="2"/>
  <c r="V97" i="2"/>
  <c r="V98" i="2"/>
  <c r="V99" i="2"/>
  <c r="V100" i="2"/>
  <c r="V96" i="2"/>
  <c r="V93" i="2"/>
  <c r="V90" i="2"/>
  <c r="V87" i="2"/>
  <c r="V84" i="2"/>
  <c r="V81" i="2"/>
  <c r="V79" i="2"/>
  <c r="V80" i="2"/>
  <c r="V78" i="2"/>
  <c r="V77" i="2"/>
  <c r="V75" i="2"/>
  <c r="V76" i="2"/>
  <c r="V74" i="2"/>
  <c r="V69" i="2"/>
  <c r="V70" i="2"/>
  <c r="V71" i="2"/>
  <c r="V72" i="2"/>
  <c r="V67" i="2"/>
  <c r="V68" i="2"/>
  <c r="V66" i="2"/>
  <c r="V22" i="2"/>
  <c r="V24" i="2"/>
  <c r="V16" i="2"/>
  <c r="V18" i="2"/>
  <c r="V20" i="2"/>
  <c r="V14" i="2"/>
  <c r="V108" i="2" l="1"/>
  <c r="V94" i="2"/>
  <c r="V95" i="2"/>
  <c r="W243" i="2" l="1"/>
  <c r="W244" i="2"/>
  <c r="W245" i="2"/>
  <c r="W246" i="2"/>
  <c r="W247" i="2"/>
  <c r="W248" i="2"/>
  <c r="W249" i="2"/>
  <c r="W242" i="2"/>
  <c r="W240" i="2"/>
  <c r="W239" i="2"/>
  <c r="W238" i="2"/>
  <c r="W236" i="2"/>
  <c r="W235" i="2"/>
  <c r="W234" i="2"/>
  <c r="W232" i="2"/>
  <c r="W231" i="2"/>
  <c r="W230" i="2"/>
  <c r="W228" i="2"/>
  <c r="W226" i="2"/>
  <c r="W227" i="2"/>
  <c r="W225" i="2"/>
  <c r="W218" i="2"/>
  <c r="W219" i="2"/>
  <c r="W220" i="2"/>
  <c r="W221" i="2"/>
  <c r="W222" i="2"/>
  <c r="W223" i="2"/>
  <c r="W224" i="2"/>
  <c r="W212" i="2"/>
  <c r="W213" i="2"/>
  <c r="W214" i="2"/>
  <c r="W215" i="2"/>
  <c r="W216" i="2"/>
  <c r="W217" i="2"/>
  <c r="W211" i="2"/>
  <c r="W181" i="2"/>
  <c r="W182" i="2"/>
  <c r="W183" i="2"/>
  <c r="W184" i="2"/>
  <c r="W185" i="2"/>
  <c r="W186" i="2"/>
  <c r="W187" i="2"/>
  <c r="W188" i="2"/>
  <c r="W189" i="2"/>
  <c r="W190" i="2"/>
  <c r="W191" i="2"/>
  <c r="W192" i="2"/>
  <c r="W193" i="2"/>
  <c r="W194" i="2"/>
  <c r="W195" i="2"/>
  <c r="W196" i="2"/>
  <c r="W197" i="2"/>
  <c r="W198" i="2"/>
  <c r="W199" i="2"/>
  <c r="W200" i="2"/>
  <c r="W201" i="2"/>
  <c r="W202" i="2"/>
  <c r="W204" i="2"/>
  <c r="W205" i="2"/>
  <c r="W206" i="2"/>
  <c r="W207" i="2"/>
  <c r="W208" i="2"/>
  <c r="W209" i="2"/>
  <c r="W180" i="2"/>
  <c r="W176" i="2"/>
  <c r="W178" i="2"/>
  <c r="W174" i="2"/>
  <c r="W172" i="2"/>
  <c r="W166" i="2"/>
  <c r="W168" i="2"/>
  <c r="W170" i="2"/>
  <c r="W164" i="2"/>
  <c r="W162" i="2"/>
  <c r="W160" i="2"/>
  <c r="W158" i="2"/>
  <c r="W156" i="2"/>
  <c r="W154" i="2" l="1"/>
  <c r="W152" i="2"/>
  <c r="W150" i="2"/>
  <c r="W146" i="2"/>
  <c r="W148" i="2"/>
  <c r="W144" i="2"/>
  <c r="W142" i="2"/>
  <c r="W140" i="2"/>
  <c r="W137" i="2"/>
  <c r="W138" i="2"/>
  <c r="W136" i="2"/>
  <c r="W134" i="2"/>
  <c r="W132" i="2"/>
  <c r="W130" i="2"/>
  <c r="W128" i="2"/>
  <c r="W126" i="2"/>
  <c r="W125" i="2"/>
  <c r="W119" i="2"/>
  <c r="W120" i="2"/>
  <c r="W121" i="2"/>
  <c r="W122" i="2"/>
  <c r="W117" i="2"/>
  <c r="W118" i="2"/>
  <c r="W115" i="2"/>
  <c r="W116" i="2"/>
  <c r="W114" i="2"/>
  <c r="W113" i="2"/>
  <c r="W111" i="2"/>
  <c r="W110" i="2"/>
  <c r="W106" i="2"/>
  <c r="W107" i="2"/>
  <c r="W105" i="2"/>
  <c r="W104" i="2"/>
  <c r="W103" i="2"/>
  <c r="W101" i="2"/>
  <c r="W99" i="2"/>
  <c r="W96" i="2"/>
  <c r="W93" i="2"/>
  <c r="W90" i="2"/>
  <c r="W87" i="2"/>
  <c r="W84" i="2"/>
  <c r="W81" i="2"/>
  <c r="W80" i="2"/>
  <c r="W79" i="2"/>
  <c r="W78" i="2"/>
  <c r="W77" i="2"/>
  <c r="W76" i="2"/>
  <c r="W75" i="2"/>
  <c r="W74" i="2"/>
  <c r="W72" i="2"/>
  <c r="W71" i="2"/>
  <c r="W70" i="2"/>
  <c r="W69" i="2"/>
  <c r="W68" i="2"/>
  <c r="W67" i="2"/>
  <c r="W66" i="2"/>
  <c r="W18" i="2"/>
  <c r="W20" i="2"/>
  <c r="W22" i="2"/>
  <c r="W24" i="2"/>
  <c r="W16" i="2"/>
  <c r="W14" i="2"/>
  <c r="W135" i="2"/>
  <c r="W123" i="2"/>
  <c r="W124" i="2"/>
  <c r="W97" i="2"/>
  <c r="W98" i="2"/>
  <c r="G108" i="2" l="1"/>
  <c r="L108" i="2" s="1"/>
  <c r="N108" i="2"/>
  <c r="Q108" i="2" s="1"/>
  <c r="T203" i="2" l="1"/>
  <c r="M249" i="2" l="1"/>
  <c r="O249" i="2" s="1"/>
  <c r="L249" i="2"/>
  <c r="M248" i="2"/>
  <c r="O248" i="2" s="1"/>
  <c r="L248" i="2"/>
  <c r="M247" i="2"/>
  <c r="O247" i="2" s="1"/>
  <c r="L247" i="2"/>
  <c r="M246" i="2"/>
  <c r="O246" i="2" s="1"/>
  <c r="L246" i="2"/>
  <c r="M245" i="2"/>
  <c r="O245" i="2" s="1"/>
  <c r="L245" i="2"/>
  <c r="M244" i="2"/>
  <c r="O244" i="2" s="1"/>
  <c r="L244" i="2"/>
  <c r="M243" i="2"/>
  <c r="O243" i="2" s="1"/>
  <c r="L243" i="2"/>
  <c r="O242" i="2"/>
  <c r="S242" i="2" s="1"/>
  <c r="U242" i="2" s="1"/>
  <c r="M242" i="2"/>
  <c r="L242" i="2"/>
  <c r="S241" i="2"/>
  <c r="R241" i="2"/>
  <c r="Q241" i="2"/>
  <c r="M240" i="2"/>
  <c r="O240" i="2" s="1"/>
  <c r="L240" i="2"/>
  <c r="M239" i="2"/>
  <c r="O239" i="2" s="1"/>
  <c r="L239" i="2"/>
  <c r="G238" i="2"/>
  <c r="L238" i="2" s="1"/>
  <c r="M238" i="2" s="1"/>
  <c r="O238" i="2" s="1"/>
  <c r="O237" i="2"/>
  <c r="G237" i="2"/>
  <c r="L237" i="2" s="1"/>
  <c r="G236" i="2"/>
  <c r="L236" i="2" s="1"/>
  <c r="G235" i="2"/>
  <c r="L235" i="2" s="1"/>
  <c r="M235" i="2" s="1"/>
  <c r="O235" i="2" s="1"/>
  <c r="S235" i="2" s="1"/>
  <c r="U235" i="2" s="1"/>
  <c r="G234" i="2"/>
  <c r="L234" i="2" s="1"/>
  <c r="M234" i="2" s="1"/>
  <c r="O234" i="2" s="1"/>
  <c r="S234" i="2" s="1"/>
  <c r="U234" i="2" s="1"/>
  <c r="O233" i="2"/>
  <c r="S233" i="2" s="1"/>
  <c r="G233" i="2"/>
  <c r="L233" i="2" s="1"/>
  <c r="G232" i="2"/>
  <c r="L232" i="2" s="1"/>
  <c r="G231" i="2"/>
  <c r="L231" i="2" s="1"/>
  <c r="M231" i="2" s="1"/>
  <c r="O231" i="2" s="1"/>
  <c r="G230" i="2"/>
  <c r="L230" i="2" s="1"/>
  <c r="M230" i="2" s="1"/>
  <c r="O230" i="2" s="1"/>
  <c r="O229" i="2"/>
  <c r="G229" i="2"/>
  <c r="L229" i="2" s="1"/>
  <c r="G228" i="2"/>
  <c r="L228" i="2" s="1"/>
  <c r="L227" i="2"/>
  <c r="M227" i="2" s="1"/>
  <c r="O227" i="2" s="1"/>
  <c r="S227" i="2" s="1"/>
  <c r="U227" i="2" s="1"/>
  <c r="L226" i="2"/>
  <c r="M226" i="2" s="1"/>
  <c r="O226" i="2" s="1"/>
  <c r="G225" i="2"/>
  <c r="L225" i="2" s="1"/>
  <c r="M225" i="2" s="1"/>
  <c r="O225" i="2" s="1"/>
  <c r="S225" i="2" s="1"/>
  <c r="U225" i="2" s="1"/>
  <c r="G224" i="2"/>
  <c r="L224" i="2" s="1"/>
  <c r="M224" i="2" s="1"/>
  <c r="O224" i="2" s="1"/>
  <c r="G223" i="2"/>
  <c r="L223" i="2" s="1"/>
  <c r="M223" i="2" s="1"/>
  <c r="O223" i="2" s="1"/>
  <c r="G222" i="2"/>
  <c r="L222" i="2" s="1"/>
  <c r="M222" i="2" s="1"/>
  <c r="O222" i="2" s="1"/>
  <c r="G221" i="2"/>
  <c r="L221" i="2" s="1"/>
  <c r="M221" i="2" s="1"/>
  <c r="O221" i="2" s="1"/>
  <c r="G220" i="2"/>
  <c r="L220" i="2" s="1"/>
  <c r="M220" i="2" s="1"/>
  <c r="O220" i="2" s="1"/>
  <c r="G219" i="2"/>
  <c r="L219" i="2" s="1"/>
  <c r="M219" i="2" s="1"/>
  <c r="O219" i="2" s="1"/>
  <c r="G218" i="2"/>
  <c r="L218" i="2" s="1"/>
  <c r="M218" i="2" s="1"/>
  <c r="O218" i="2" s="1"/>
  <c r="G217" i="2"/>
  <c r="L217" i="2" s="1"/>
  <c r="M217" i="2" s="1"/>
  <c r="O217" i="2" s="1"/>
  <c r="G216" i="2"/>
  <c r="L216" i="2" s="1"/>
  <c r="M216" i="2" s="1"/>
  <c r="O216" i="2" s="1"/>
  <c r="G215" i="2"/>
  <c r="L215" i="2" s="1"/>
  <c r="M215" i="2" s="1"/>
  <c r="O215" i="2" s="1"/>
  <c r="G214" i="2"/>
  <c r="L214" i="2" s="1"/>
  <c r="M214" i="2" s="1"/>
  <c r="O214" i="2" s="1"/>
  <c r="G213" i="2"/>
  <c r="L213" i="2" s="1"/>
  <c r="M213" i="2" s="1"/>
  <c r="O213" i="2" s="1"/>
  <c r="S213" i="2" s="1"/>
  <c r="U213" i="2" s="1"/>
  <c r="G212" i="2"/>
  <c r="L212" i="2" s="1"/>
  <c r="M212" i="2" s="1"/>
  <c r="O212" i="2" s="1"/>
  <c r="G211" i="2"/>
  <c r="L211" i="2" s="1"/>
  <c r="M211" i="2" s="1"/>
  <c r="O211" i="2" s="1"/>
  <c r="S211" i="2" s="1"/>
  <c r="U211" i="2" s="1"/>
  <c r="Q210" i="2"/>
  <c r="G209" i="2"/>
  <c r="L209" i="2" s="1"/>
  <c r="M209" i="2" s="1"/>
  <c r="O209" i="2" s="1"/>
  <c r="G208" i="2"/>
  <c r="L208" i="2" s="1"/>
  <c r="M208" i="2" s="1"/>
  <c r="O208" i="2" s="1"/>
  <c r="G207" i="2"/>
  <c r="L207" i="2" s="1"/>
  <c r="M207" i="2" s="1"/>
  <c r="O207" i="2" s="1"/>
  <c r="G206" i="2"/>
  <c r="L206" i="2" s="1"/>
  <c r="M206" i="2" s="1"/>
  <c r="O206" i="2" s="1"/>
  <c r="G205" i="2"/>
  <c r="L205" i="2" s="1"/>
  <c r="M205" i="2" s="1"/>
  <c r="O205" i="2" s="1"/>
  <c r="G204" i="2"/>
  <c r="L204" i="2" s="1"/>
  <c r="M204" i="2" s="1"/>
  <c r="O204" i="2" s="1"/>
  <c r="G202" i="2"/>
  <c r="L202" i="2" s="1"/>
  <c r="M202" i="2" s="1"/>
  <c r="O202" i="2" s="1"/>
  <c r="G201" i="2"/>
  <c r="L201" i="2" s="1"/>
  <c r="M201" i="2" s="1"/>
  <c r="O201" i="2" s="1"/>
  <c r="G200" i="2"/>
  <c r="L200" i="2" s="1"/>
  <c r="M200" i="2" s="1"/>
  <c r="O200" i="2" s="1"/>
  <c r="G199" i="2"/>
  <c r="L199" i="2" s="1"/>
  <c r="M199" i="2" s="1"/>
  <c r="O199" i="2" s="1"/>
  <c r="G198" i="2"/>
  <c r="L198" i="2" s="1"/>
  <c r="M198" i="2" s="1"/>
  <c r="O198" i="2" s="1"/>
  <c r="G197" i="2"/>
  <c r="L197" i="2" s="1"/>
  <c r="M197" i="2" s="1"/>
  <c r="O197" i="2" s="1"/>
  <c r="G196" i="2"/>
  <c r="L196" i="2" s="1"/>
  <c r="M196" i="2" s="1"/>
  <c r="O196" i="2" s="1"/>
  <c r="G195" i="2"/>
  <c r="L195" i="2" s="1"/>
  <c r="M195" i="2" s="1"/>
  <c r="O195" i="2" s="1"/>
  <c r="G194" i="2"/>
  <c r="L194" i="2" s="1"/>
  <c r="M194" i="2" s="1"/>
  <c r="O194" i="2" s="1"/>
  <c r="G193" i="2"/>
  <c r="L193" i="2" s="1"/>
  <c r="M193" i="2" s="1"/>
  <c r="O193" i="2" s="1"/>
  <c r="G192" i="2"/>
  <c r="L192" i="2" s="1"/>
  <c r="M192" i="2" s="1"/>
  <c r="O192" i="2" s="1"/>
  <c r="N191" i="2"/>
  <c r="Q191" i="2" s="1"/>
  <c r="G191" i="2"/>
  <c r="L191" i="2" s="1"/>
  <c r="G190" i="2"/>
  <c r="L190" i="2" s="1"/>
  <c r="N189" i="2"/>
  <c r="Q189" i="2" s="1"/>
  <c r="G189" i="2"/>
  <c r="L189" i="2" s="1"/>
  <c r="G188" i="2"/>
  <c r="L188" i="2" s="1"/>
  <c r="N187" i="2"/>
  <c r="Q187" i="2" s="1"/>
  <c r="G187" i="2"/>
  <c r="L187" i="2" s="1"/>
  <c r="G186" i="2"/>
  <c r="L186" i="2" s="1"/>
  <c r="N185" i="2"/>
  <c r="Q185" i="2" s="1"/>
  <c r="G185" i="2"/>
  <c r="L185" i="2" s="1"/>
  <c r="G184" i="2"/>
  <c r="L184" i="2" s="1"/>
  <c r="N183" i="2"/>
  <c r="Q183" i="2" s="1"/>
  <c r="G183" i="2"/>
  <c r="L183" i="2" s="1"/>
  <c r="G182" i="2"/>
  <c r="L182" i="2" s="1"/>
  <c r="N181" i="2"/>
  <c r="Q181" i="2" s="1"/>
  <c r="G181" i="2"/>
  <c r="L181" i="2" s="1"/>
  <c r="G180" i="2"/>
  <c r="L180" i="2" s="1"/>
  <c r="N179" i="2"/>
  <c r="Q179" i="2" s="1"/>
  <c r="G179" i="2"/>
  <c r="L179" i="2" s="1"/>
  <c r="G178" i="2"/>
  <c r="L178" i="2" s="1"/>
  <c r="N177" i="2"/>
  <c r="Q177" i="2" s="1"/>
  <c r="G177" i="2"/>
  <c r="L177" i="2" s="1"/>
  <c r="G176" i="2"/>
  <c r="L176" i="2" s="1"/>
  <c r="N175" i="2"/>
  <c r="Q175" i="2" s="1"/>
  <c r="G175" i="2"/>
  <c r="L175" i="2" s="1"/>
  <c r="G174" i="2"/>
  <c r="L174" i="2" s="1"/>
  <c r="N173" i="2"/>
  <c r="Q173" i="2" s="1"/>
  <c r="G173" i="2"/>
  <c r="L173" i="2" s="1"/>
  <c r="G172" i="2"/>
  <c r="L172" i="2" s="1"/>
  <c r="N171" i="2"/>
  <c r="Q171" i="2" s="1"/>
  <c r="G171" i="2"/>
  <c r="L171" i="2" s="1"/>
  <c r="G170" i="2"/>
  <c r="L170" i="2" s="1"/>
  <c r="M170" i="2" s="1"/>
  <c r="O170" i="2" s="1"/>
  <c r="N169" i="2"/>
  <c r="Q169" i="2" s="1"/>
  <c r="G169" i="2"/>
  <c r="L169" i="2" s="1"/>
  <c r="G168" i="2"/>
  <c r="L168" i="2" s="1"/>
  <c r="N167" i="2"/>
  <c r="Q167" i="2" s="1"/>
  <c r="G167" i="2"/>
  <c r="L167" i="2" s="1"/>
  <c r="G166" i="2"/>
  <c r="L166" i="2" s="1"/>
  <c r="N165" i="2"/>
  <c r="Q165" i="2" s="1"/>
  <c r="G165" i="2"/>
  <c r="L165" i="2" s="1"/>
  <c r="G164" i="2"/>
  <c r="L164" i="2" s="1"/>
  <c r="N163" i="2"/>
  <c r="Q163" i="2" s="1"/>
  <c r="G163" i="2"/>
  <c r="L163" i="2" s="1"/>
  <c r="G162" i="2"/>
  <c r="L162" i="2" s="1"/>
  <c r="M162" i="2" s="1"/>
  <c r="O162" i="2" s="1"/>
  <c r="N161" i="2"/>
  <c r="Q161" i="2" s="1"/>
  <c r="G161" i="2"/>
  <c r="L161" i="2" s="1"/>
  <c r="G160" i="2"/>
  <c r="L160" i="2" s="1"/>
  <c r="N159" i="2"/>
  <c r="Q159" i="2" s="1"/>
  <c r="G159" i="2"/>
  <c r="L159" i="2" s="1"/>
  <c r="G158" i="2"/>
  <c r="L158" i="2" s="1"/>
  <c r="N157" i="2"/>
  <c r="Q157" i="2" s="1"/>
  <c r="G157" i="2"/>
  <c r="L157" i="2" s="1"/>
  <c r="G156" i="2"/>
  <c r="L156" i="2" s="1"/>
  <c r="N155" i="2"/>
  <c r="Q155" i="2" s="1"/>
  <c r="G155" i="2"/>
  <c r="L155" i="2" s="1"/>
  <c r="G154" i="2"/>
  <c r="L154" i="2" s="1"/>
  <c r="M154" i="2" s="1"/>
  <c r="O154" i="2" s="1"/>
  <c r="N153" i="2"/>
  <c r="Q153" i="2" s="1"/>
  <c r="G153" i="2"/>
  <c r="L153" i="2" s="1"/>
  <c r="G152" i="2"/>
  <c r="L152" i="2" s="1"/>
  <c r="N151" i="2"/>
  <c r="Q151" i="2" s="1"/>
  <c r="G151" i="2"/>
  <c r="L151" i="2" s="1"/>
  <c r="G150" i="2"/>
  <c r="L150" i="2" s="1"/>
  <c r="N149" i="2"/>
  <c r="Q149" i="2" s="1"/>
  <c r="G149" i="2"/>
  <c r="L149" i="2" s="1"/>
  <c r="G148" i="2"/>
  <c r="L148" i="2" s="1"/>
  <c r="N147" i="2"/>
  <c r="Q147" i="2" s="1"/>
  <c r="G147" i="2"/>
  <c r="L147" i="2" s="1"/>
  <c r="G146" i="2"/>
  <c r="L146" i="2" s="1"/>
  <c r="M146" i="2" s="1"/>
  <c r="O146" i="2" s="1"/>
  <c r="N145" i="2"/>
  <c r="Q145" i="2" s="1"/>
  <c r="G145" i="2"/>
  <c r="L145" i="2" s="1"/>
  <c r="G144" i="2"/>
  <c r="L144" i="2" s="1"/>
  <c r="N143" i="2"/>
  <c r="Q143" i="2" s="1"/>
  <c r="G143" i="2"/>
  <c r="L143" i="2" s="1"/>
  <c r="G142" i="2"/>
  <c r="L142" i="2" s="1"/>
  <c r="M142" i="2" s="1"/>
  <c r="O142" i="2" s="1"/>
  <c r="N141" i="2"/>
  <c r="Q141" i="2" s="1"/>
  <c r="G141" i="2"/>
  <c r="L141" i="2" s="1"/>
  <c r="G140" i="2"/>
  <c r="L140" i="2" s="1"/>
  <c r="N139" i="2"/>
  <c r="Q139" i="2" s="1"/>
  <c r="G139" i="2"/>
  <c r="L139" i="2" s="1"/>
  <c r="G138" i="2"/>
  <c r="L138" i="2" s="1"/>
  <c r="M138" i="2" s="1"/>
  <c r="O138" i="2" s="1"/>
  <c r="N137" i="2"/>
  <c r="Q137" i="2" s="1"/>
  <c r="G137" i="2"/>
  <c r="L137" i="2" s="1"/>
  <c r="G136" i="2"/>
  <c r="L136" i="2" s="1"/>
  <c r="S135" i="2"/>
  <c r="N135" i="2"/>
  <c r="G135" i="2"/>
  <c r="L135" i="2" s="1"/>
  <c r="G134" i="2"/>
  <c r="L134" i="2" s="1"/>
  <c r="N133" i="2"/>
  <c r="Q133" i="2" s="1"/>
  <c r="G133" i="2"/>
  <c r="L133" i="2" s="1"/>
  <c r="G132" i="2"/>
  <c r="L132" i="2" s="1"/>
  <c r="N131" i="2"/>
  <c r="Q131" i="2" s="1"/>
  <c r="G131" i="2"/>
  <c r="L131" i="2" s="1"/>
  <c r="G130" i="2"/>
  <c r="L130" i="2" s="1"/>
  <c r="N129" i="2"/>
  <c r="Q129" i="2" s="1"/>
  <c r="G129" i="2"/>
  <c r="L129" i="2" s="1"/>
  <c r="G128" i="2"/>
  <c r="L128" i="2" s="1"/>
  <c r="M128" i="2" s="1"/>
  <c r="O128" i="2" s="1"/>
  <c r="N127" i="2"/>
  <c r="Q127" i="2" s="1"/>
  <c r="G127" i="2"/>
  <c r="L127" i="2" s="1"/>
  <c r="G126" i="2"/>
  <c r="L126" i="2" s="1"/>
  <c r="G125" i="2"/>
  <c r="L125" i="2" s="1"/>
  <c r="M125" i="2" s="1"/>
  <c r="O125" i="2" s="1"/>
  <c r="N124" i="2"/>
  <c r="Q124" i="2" s="1"/>
  <c r="G124" i="2"/>
  <c r="L124" i="2" s="1"/>
  <c r="N123" i="2"/>
  <c r="Q123" i="2" s="1"/>
  <c r="G123" i="2"/>
  <c r="L123" i="2" s="1"/>
  <c r="G122" i="2"/>
  <c r="L122" i="2" s="1"/>
  <c r="N121" i="2"/>
  <c r="Q121" i="2" s="1"/>
  <c r="G121" i="2"/>
  <c r="L121" i="2" s="1"/>
  <c r="N120" i="2"/>
  <c r="Q120" i="2" s="1"/>
  <c r="G120" i="2"/>
  <c r="L120" i="2" s="1"/>
  <c r="G119" i="2"/>
  <c r="L119" i="2" s="1"/>
  <c r="G118" i="2"/>
  <c r="L118" i="2" s="1"/>
  <c r="M118" i="2" s="1"/>
  <c r="O118" i="2" s="1"/>
  <c r="G117" i="2"/>
  <c r="L117" i="2" s="1"/>
  <c r="M117" i="2" s="1"/>
  <c r="O117" i="2" s="1"/>
  <c r="G116" i="2"/>
  <c r="L116" i="2" s="1"/>
  <c r="M116" i="2" s="1"/>
  <c r="O116" i="2" s="1"/>
  <c r="G115" i="2"/>
  <c r="L115" i="2" s="1"/>
  <c r="M115" i="2" s="1"/>
  <c r="O115" i="2" s="1"/>
  <c r="G114" i="2"/>
  <c r="L114" i="2" s="1"/>
  <c r="M114" i="2" s="1"/>
  <c r="O114" i="2" s="1"/>
  <c r="G113" i="2"/>
  <c r="L113" i="2" s="1"/>
  <c r="M113" i="2" s="1"/>
  <c r="O113" i="2" s="1"/>
  <c r="Q112" i="2"/>
  <c r="L112" i="2"/>
  <c r="M112" i="2" s="1"/>
  <c r="G111" i="2"/>
  <c r="L111" i="2" s="1"/>
  <c r="M111" i="2" s="1"/>
  <c r="O111" i="2" s="1"/>
  <c r="S111" i="2" s="1"/>
  <c r="U111" i="2" s="1"/>
  <c r="T111" i="2" s="1"/>
  <c r="G110" i="2"/>
  <c r="L110" i="2" s="1"/>
  <c r="M110" i="2" s="1"/>
  <c r="O110" i="2" s="1"/>
  <c r="N110" i="2" s="1"/>
  <c r="Q109" i="2"/>
  <c r="L109" i="2"/>
  <c r="G107" i="2"/>
  <c r="L107" i="2" s="1"/>
  <c r="N106" i="2"/>
  <c r="Q106" i="2" s="1"/>
  <c r="G106" i="2"/>
  <c r="L106" i="2" s="1"/>
  <c r="G105" i="2"/>
  <c r="L105" i="2" s="1"/>
  <c r="G104" i="2"/>
  <c r="L104" i="2" s="1"/>
  <c r="M104" i="2" s="1"/>
  <c r="O104" i="2" s="1"/>
  <c r="S104" i="2" s="1"/>
  <c r="U104" i="2" s="1"/>
  <c r="T104" i="2" s="1"/>
  <c r="G103" i="2"/>
  <c r="L103" i="2" s="1"/>
  <c r="M103" i="2" s="1"/>
  <c r="O103" i="2" s="1"/>
  <c r="S103" i="2" s="1"/>
  <c r="U103" i="2" s="1"/>
  <c r="T103" i="2" s="1"/>
  <c r="N102" i="2"/>
  <c r="Q102" i="2" s="1"/>
  <c r="G102" i="2"/>
  <c r="L102" i="2" s="1"/>
  <c r="G101" i="2"/>
  <c r="L101" i="2" s="1"/>
  <c r="N100" i="2"/>
  <c r="Q100" i="2" s="1"/>
  <c r="G100" i="2"/>
  <c r="L100" i="2" s="1"/>
  <c r="G99" i="2"/>
  <c r="L99" i="2" s="1"/>
  <c r="N98" i="2"/>
  <c r="Q98" i="2" s="1"/>
  <c r="G98" i="2"/>
  <c r="L98" i="2" s="1"/>
  <c r="N97" i="2"/>
  <c r="Q97" i="2" s="1"/>
  <c r="G97" i="2"/>
  <c r="L97" i="2" s="1"/>
  <c r="G96" i="2"/>
  <c r="L96" i="2" s="1"/>
  <c r="N95" i="2"/>
  <c r="Q95" i="2" s="1"/>
  <c r="G95" i="2"/>
  <c r="L95" i="2" s="1"/>
  <c r="N94" i="2"/>
  <c r="Q94" i="2" s="1"/>
  <c r="G94" i="2"/>
  <c r="L94" i="2" s="1"/>
  <c r="G93" i="2"/>
  <c r="L93" i="2" s="1"/>
  <c r="N92" i="2"/>
  <c r="Q92" i="2" s="1"/>
  <c r="G92" i="2"/>
  <c r="L92" i="2" s="1"/>
  <c r="N91" i="2"/>
  <c r="Q91" i="2" s="1"/>
  <c r="G91" i="2"/>
  <c r="L91" i="2" s="1"/>
  <c r="G90" i="2"/>
  <c r="L90" i="2" s="1"/>
  <c r="N89" i="2"/>
  <c r="Q89" i="2" s="1"/>
  <c r="G89" i="2"/>
  <c r="L89" i="2" s="1"/>
  <c r="N88" i="2"/>
  <c r="Q88" i="2" s="1"/>
  <c r="G88" i="2"/>
  <c r="L88" i="2" s="1"/>
  <c r="G87" i="2"/>
  <c r="L87" i="2" s="1"/>
  <c r="N86" i="2"/>
  <c r="Q86" i="2" s="1"/>
  <c r="G86" i="2"/>
  <c r="L86" i="2" s="1"/>
  <c r="N85" i="2"/>
  <c r="Q85" i="2" s="1"/>
  <c r="G85" i="2"/>
  <c r="L85" i="2" s="1"/>
  <c r="G84" i="2"/>
  <c r="L84" i="2" s="1"/>
  <c r="N83" i="2"/>
  <c r="Q83" i="2" s="1"/>
  <c r="G83" i="2"/>
  <c r="L83" i="2" s="1"/>
  <c r="N82" i="2"/>
  <c r="Q82" i="2" s="1"/>
  <c r="G82" i="2"/>
  <c r="L82" i="2" s="1"/>
  <c r="G81" i="2"/>
  <c r="L81" i="2" s="1"/>
  <c r="G80" i="2"/>
  <c r="L80" i="2" s="1"/>
  <c r="M80" i="2" s="1"/>
  <c r="O80" i="2" s="1"/>
  <c r="G79" i="2"/>
  <c r="L79" i="2" s="1"/>
  <c r="M79" i="2" s="1"/>
  <c r="O79" i="2" s="1"/>
  <c r="G78" i="2"/>
  <c r="L78" i="2" s="1"/>
  <c r="M78" i="2" s="1"/>
  <c r="O78" i="2" s="1"/>
  <c r="G77" i="2"/>
  <c r="L77" i="2" s="1"/>
  <c r="M77" i="2" s="1"/>
  <c r="O77" i="2" s="1"/>
  <c r="G76" i="2"/>
  <c r="L76" i="2" s="1"/>
  <c r="M76" i="2" s="1"/>
  <c r="O76" i="2" s="1"/>
  <c r="G75" i="2"/>
  <c r="L75" i="2" s="1"/>
  <c r="M75" i="2" s="1"/>
  <c r="O75" i="2" s="1"/>
  <c r="G74" i="2"/>
  <c r="L74" i="2" s="1"/>
  <c r="M74" i="2" s="1"/>
  <c r="O74" i="2" s="1"/>
  <c r="Q73" i="2"/>
  <c r="L73" i="2"/>
  <c r="G72" i="2"/>
  <c r="L72" i="2" s="1"/>
  <c r="M72" i="2" s="1"/>
  <c r="O72" i="2" s="1"/>
  <c r="G71" i="2"/>
  <c r="L71" i="2" s="1"/>
  <c r="M71" i="2" s="1"/>
  <c r="O71" i="2" s="1"/>
  <c r="N71" i="2" s="1"/>
  <c r="G70" i="2"/>
  <c r="L70" i="2" s="1"/>
  <c r="M70" i="2" s="1"/>
  <c r="O70" i="2" s="1"/>
  <c r="G69" i="2"/>
  <c r="L69" i="2" s="1"/>
  <c r="M69" i="2" s="1"/>
  <c r="O69" i="2" s="1"/>
  <c r="S69" i="2" s="1"/>
  <c r="U69" i="2" s="1"/>
  <c r="T69" i="2" s="1"/>
  <c r="G68" i="2"/>
  <c r="L68" i="2" s="1"/>
  <c r="M68" i="2" s="1"/>
  <c r="O68" i="2" s="1"/>
  <c r="G67" i="2"/>
  <c r="L67" i="2" s="1"/>
  <c r="M67" i="2" s="1"/>
  <c r="O67" i="2" s="1"/>
  <c r="G66" i="2"/>
  <c r="L66" i="2" s="1"/>
  <c r="M66" i="2" s="1"/>
  <c r="O66" i="2" s="1"/>
  <c r="Q65" i="2"/>
  <c r="L65" i="2"/>
  <c r="O64" i="2"/>
  <c r="N64" i="2" s="1"/>
  <c r="Q64" i="2" s="1"/>
  <c r="G64" i="2"/>
  <c r="L64" i="2" s="1"/>
  <c r="O63" i="2"/>
  <c r="N63" i="2" s="1"/>
  <c r="Q63" i="2" s="1"/>
  <c r="G63" i="2"/>
  <c r="L63" i="2" s="1"/>
  <c r="O62" i="2"/>
  <c r="N62" i="2" s="1"/>
  <c r="Q62" i="2" s="1"/>
  <c r="G62" i="2"/>
  <c r="L62" i="2" s="1"/>
  <c r="O61" i="2"/>
  <c r="N61" i="2" s="1"/>
  <c r="Q61" i="2" s="1"/>
  <c r="G61" i="2"/>
  <c r="L61" i="2" s="1"/>
  <c r="O60" i="2"/>
  <c r="N60" i="2"/>
  <c r="Q60" i="2" s="1"/>
  <c r="G60" i="2"/>
  <c r="L60" i="2" s="1"/>
  <c r="O59" i="2"/>
  <c r="N59" i="2" s="1"/>
  <c r="Q59" i="2" s="1"/>
  <c r="G59" i="2"/>
  <c r="L59" i="2" s="1"/>
  <c r="O58" i="2"/>
  <c r="N58" i="2" s="1"/>
  <c r="Q58" i="2" s="1"/>
  <c r="G58" i="2"/>
  <c r="L58" i="2" s="1"/>
  <c r="Q57" i="2"/>
  <c r="G57" i="2"/>
  <c r="L57" i="2" s="1"/>
  <c r="O56" i="2"/>
  <c r="N56" i="2" s="1"/>
  <c r="Q56" i="2" s="1"/>
  <c r="G56" i="2"/>
  <c r="L56" i="2" s="1"/>
  <c r="Q55" i="2"/>
  <c r="G55" i="2"/>
  <c r="L55" i="2" s="1"/>
  <c r="O54" i="2"/>
  <c r="N54" i="2" s="1"/>
  <c r="Q54" i="2" s="1"/>
  <c r="G54" i="2"/>
  <c r="L54" i="2" s="1"/>
  <c r="Q53" i="2"/>
  <c r="G53" i="2"/>
  <c r="L53" i="2" s="1"/>
  <c r="O52" i="2"/>
  <c r="N52" i="2" s="1"/>
  <c r="Q52" i="2" s="1"/>
  <c r="G52" i="2"/>
  <c r="L52" i="2" s="1"/>
  <c r="Q51" i="2"/>
  <c r="G51" i="2"/>
  <c r="L51" i="2" s="1"/>
  <c r="O50" i="2"/>
  <c r="N50" i="2" s="1"/>
  <c r="Q50" i="2" s="1"/>
  <c r="G50" i="2"/>
  <c r="L50" i="2" s="1"/>
  <c r="Q49" i="2"/>
  <c r="G49" i="2"/>
  <c r="L49" i="2" s="1"/>
  <c r="O48" i="2"/>
  <c r="N48" i="2" s="1"/>
  <c r="Q48" i="2" s="1"/>
  <c r="G48" i="2"/>
  <c r="L48" i="2" s="1"/>
  <c r="O47" i="2"/>
  <c r="N47" i="2" s="1"/>
  <c r="Q47" i="2" s="1"/>
  <c r="G47" i="2"/>
  <c r="L47" i="2" s="1"/>
  <c r="O46" i="2"/>
  <c r="N46" i="2" s="1"/>
  <c r="Q46" i="2" s="1"/>
  <c r="G46" i="2"/>
  <c r="L46" i="2" s="1"/>
  <c r="O45" i="2"/>
  <c r="N45" i="2" s="1"/>
  <c r="Q45" i="2" s="1"/>
  <c r="G45" i="2"/>
  <c r="L45" i="2" s="1"/>
  <c r="O44" i="2"/>
  <c r="N44" i="2" s="1"/>
  <c r="Q44" i="2" s="1"/>
  <c r="G44" i="2"/>
  <c r="L44" i="2" s="1"/>
  <c r="Q43" i="2"/>
  <c r="G43" i="2"/>
  <c r="L43" i="2" s="1"/>
  <c r="O42" i="2"/>
  <c r="N42" i="2" s="1"/>
  <c r="Q42" i="2" s="1"/>
  <c r="G42" i="2"/>
  <c r="L42" i="2" s="1"/>
  <c r="Q41" i="2"/>
  <c r="L41" i="2"/>
  <c r="G41" i="2"/>
  <c r="O40" i="2"/>
  <c r="N40" i="2" s="1"/>
  <c r="Q40" i="2" s="1"/>
  <c r="G40" i="2"/>
  <c r="L40" i="2" s="1"/>
  <c r="Q39" i="2"/>
  <c r="G39" i="2"/>
  <c r="L39" i="2" s="1"/>
  <c r="O38" i="2"/>
  <c r="N38" i="2" s="1"/>
  <c r="Q38" i="2" s="1"/>
  <c r="G38" i="2"/>
  <c r="L38" i="2" s="1"/>
  <c r="Q37" i="2"/>
  <c r="G37" i="2"/>
  <c r="L37" i="2" s="1"/>
  <c r="O36" i="2"/>
  <c r="N36" i="2" s="1"/>
  <c r="Q36" i="2" s="1"/>
  <c r="G36" i="2"/>
  <c r="L36" i="2" s="1"/>
  <c r="Q35" i="2"/>
  <c r="G35" i="2"/>
  <c r="L35" i="2" s="1"/>
  <c r="O34" i="2"/>
  <c r="N34" i="2" s="1"/>
  <c r="Q34" i="2" s="1"/>
  <c r="G34" i="2"/>
  <c r="L34" i="2" s="1"/>
  <c r="Q33" i="2"/>
  <c r="G33" i="2"/>
  <c r="L33" i="2" s="1"/>
  <c r="O32" i="2"/>
  <c r="N32" i="2" s="1"/>
  <c r="Q32" i="2" s="1"/>
  <c r="G32" i="2"/>
  <c r="L32" i="2" s="1"/>
  <c r="Q31" i="2"/>
  <c r="G31" i="2"/>
  <c r="L31" i="2" s="1"/>
  <c r="O30" i="2"/>
  <c r="N30" i="2" s="1"/>
  <c r="Q30" i="2" s="1"/>
  <c r="G30" i="2"/>
  <c r="L30" i="2" s="1"/>
  <c r="Q29" i="2"/>
  <c r="G29" i="2"/>
  <c r="L29" i="2" s="1"/>
  <c r="O28" i="2"/>
  <c r="N28" i="2" s="1"/>
  <c r="Q28" i="2" s="1"/>
  <c r="G28" i="2"/>
  <c r="L28" i="2" s="1"/>
  <c r="Q27" i="2"/>
  <c r="G27" i="2"/>
  <c r="L27" i="2" s="1"/>
  <c r="O26" i="2"/>
  <c r="N26" i="2" s="1"/>
  <c r="Q26" i="2" s="1"/>
  <c r="L26" i="2"/>
  <c r="G26" i="2"/>
  <c r="Q25" i="2"/>
  <c r="G25" i="2"/>
  <c r="L25" i="2" s="1"/>
  <c r="G24" i="2"/>
  <c r="L24" i="2" s="1"/>
  <c r="M24" i="2" s="1"/>
  <c r="O24" i="2" s="1"/>
  <c r="Q23" i="2"/>
  <c r="G23" i="2"/>
  <c r="L23" i="2" s="1"/>
  <c r="G22" i="2"/>
  <c r="L22" i="2" s="1"/>
  <c r="Q21" i="2"/>
  <c r="G21" i="2"/>
  <c r="L21" i="2" s="1"/>
  <c r="G20" i="2"/>
  <c r="L20" i="2" s="1"/>
  <c r="Q19" i="2"/>
  <c r="G19" i="2"/>
  <c r="L19" i="2" s="1"/>
  <c r="G18" i="2"/>
  <c r="L18" i="2" s="1"/>
  <c r="Q17" i="2"/>
  <c r="G17" i="2"/>
  <c r="L17" i="2" s="1"/>
  <c r="G16" i="2"/>
  <c r="L16" i="2" s="1"/>
  <c r="Q15" i="2"/>
  <c r="G15" i="2"/>
  <c r="L15" i="2" s="1"/>
  <c r="G14" i="2"/>
  <c r="L14" i="2" s="1"/>
  <c r="T234" i="2" l="1"/>
  <c r="M16" i="2"/>
  <c r="O16" i="2" s="1"/>
  <c r="M20" i="2"/>
  <c r="O20" i="2" s="1"/>
  <c r="M126" i="2"/>
  <c r="O126" i="2" s="1"/>
  <c r="T211" i="2"/>
  <c r="T213" i="2"/>
  <c r="T225" i="2"/>
  <c r="T227" i="2"/>
  <c r="T235" i="2"/>
  <c r="T242" i="2"/>
  <c r="M172" i="2"/>
  <c r="O172" i="2" s="1"/>
  <c r="M174" i="2"/>
  <c r="O174" i="2" s="1"/>
  <c r="M178" i="2"/>
  <c r="O178" i="2" s="1"/>
  <c r="M182" i="2"/>
  <c r="O182" i="2" s="1"/>
  <c r="M186" i="2"/>
  <c r="O186" i="2" s="1"/>
  <c r="M87" i="2"/>
  <c r="O87" i="2" s="1"/>
  <c r="N87" i="2" s="1"/>
  <c r="M93" i="2"/>
  <c r="O93" i="2" s="1"/>
  <c r="S93" i="2" s="1"/>
  <c r="U93" i="2" s="1"/>
  <c r="T93" i="2" s="1"/>
  <c r="M99" i="2"/>
  <c r="O99" i="2" s="1"/>
  <c r="N99" i="2" s="1"/>
  <c r="N104" i="2"/>
  <c r="R104" i="2" s="1"/>
  <c r="M228" i="2"/>
  <c r="O228" i="2" s="1"/>
  <c r="N228" i="2" s="1"/>
  <c r="M105" i="2"/>
  <c r="O105" i="2" s="1"/>
  <c r="N105" i="2" s="1"/>
  <c r="N111" i="2"/>
  <c r="R111" i="2" s="1"/>
  <c r="S244" i="2"/>
  <c r="U244" i="2" s="1"/>
  <c r="N244" i="2"/>
  <c r="R244" i="2" s="1"/>
  <c r="S246" i="2"/>
  <c r="T246" i="2" s="1"/>
  <c r="N246" i="2"/>
  <c r="R246" i="2" s="1"/>
  <c r="S248" i="2"/>
  <c r="U248" i="2" s="1"/>
  <c r="N248" i="2"/>
  <c r="R248" i="2" s="1"/>
  <c r="M119" i="2"/>
  <c r="O119" i="2" s="1"/>
  <c r="M122" i="2"/>
  <c r="O122" i="2" s="1"/>
  <c r="M130" i="2"/>
  <c r="O130" i="2" s="1"/>
  <c r="M132" i="2"/>
  <c r="O132" i="2" s="1"/>
  <c r="M134" i="2"/>
  <c r="O134" i="2" s="1"/>
  <c r="M136" i="2"/>
  <c r="O136" i="2" s="1"/>
  <c r="M140" i="2"/>
  <c r="O140" i="2" s="1"/>
  <c r="M144" i="2"/>
  <c r="O144" i="2" s="1"/>
  <c r="M152" i="2"/>
  <c r="O152" i="2" s="1"/>
  <c r="M160" i="2"/>
  <c r="O160" i="2" s="1"/>
  <c r="M168" i="2"/>
  <c r="O168" i="2" s="1"/>
  <c r="M176" i="2"/>
  <c r="O176" i="2" s="1"/>
  <c r="M180" i="2"/>
  <c r="O180" i="2" s="1"/>
  <c r="M184" i="2"/>
  <c r="O184" i="2" s="1"/>
  <c r="M188" i="2"/>
  <c r="O188" i="2" s="1"/>
  <c r="N225" i="2"/>
  <c r="R225" i="2" s="1"/>
  <c r="N227" i="2"/>
  <c r="R227" i="2" s="1"/>
  <c r="M232" i="2"/>
  <c r="O232" i="2" s="1"/>
  <c r="N233" i="2"/>
  <c r="N234" i="2"/>
  <c r="M190" i="2"/>
  <c r="O190" i="2" s="1"/>
  <c r="S190" i="2" s="1"/>
  <c r="U190" i="2" s="1"/>
  <c r="S16" i="2"/>
  <c r="U16" i="2" s="1"/>
  <c r="T16" i="2" s="1"/>
  <c r="N16" i="2"/>
  <c r="S24" i="2"/>
  <c r="U24" i="2" s="1"/>
  <c r="T24" i="2" s="1"/>
  <c r="N24" i="2"/>
  <c r="S20" i="2"/>
  <c r="U20" i="2" s="1"/>
  <c r="T20" i="2" s="1"/>
  <c r="N20" i="2"/>
  <c r="M14" i="2"/>
  <c r="O14" i="2" s="1"/>
  <c r="M22" i="2"/>
  <c r="O22" i="2" s="1"/>
  <c r="N70" i="2"/>
  <c r="S70" i="2"/>
  <c r="U70" i="2" s="1"/>
  <c r="T70" i="2" s="1"/>
  <c r="N74" i="2"/>
  <c r="S74" i="2"/>
  <c r="U74" i="2" s="1"/>
  <c r="T74" i="2" s="1"/>
  <c r="N78" i="2"/>
  <c r="S78" i="2"/>
  <c r="U78" i="2" s="1"/>
  <c r="T78" i="2" s="1"/>
  <c r="R105" i="2"/>
  <c r="Q105" i="2"/>
  <c r="S115" i="2"/>
  <c r="U115" i="2" s="1"/>
  <c r="N115" i="2"/>
  <c r="S118" i="2"/>
  <c r="U118" i="2" s="1"/>
  <c r="N118" i="2"/>
  <c r="S130" i="2"/>
  <c r="U130" i="2" s="1"/>
  <c r="N130" i="2"/>
  <c r="S132" i="2"/>
  <c r="U132" i="2" s="1"/>
  <c r="N132" i="2"/>
  <c r="S140" i="2"/>
  <c r="U140" i="2" s="1"/>
  <c r="N140" i="2"/>
  <c r="N67" i="2"/>
  <c r="S67" i="2"/>
  <c r="U67" i="2" s="1"/>
  <c r="T67" i="2" s="1"/>
  <c r="N72" i="2"/>
  <c r="S72" i="2"/>
  <c r="U72" i="2" s="1"/>
  <c r="T72" i="2" s="1"/>
  <c r="N75" i="2"/>
  <c r="S75" i="2"/>
  <c r="U75" i="2" s="1"/>
  <c r="T75" i="2" s="1"/>
  <c r="N79" i="2"/>
  <c r="S79" i="2"/>
  <c r="U79" i="2" s="1"/>
  <c r="T79" i="2" s="1"/>
  <c r="S116" i="2"/>
  <c r="U116" i="2" s="1"/>
  <c r="N116" i="2"/>
  <c r="S126" i="2"/>
  <c r="U126" i="2" s="1"/>
  <c r="N126" i="2"/>
  <c r="S138" i="2"/>
  <c r="U138" i="2" s="1"/>
  <c r="N138" i="2"/>
  <c r="M18" i="2"/>
  <c r="O18" i="2" s="1"/>
  <c r="N66" i="2"/>
  <c r="S66" i="2"/>
  <c r="U66" i="2" s="1"/>
  <c r="T66" i="2" s="1"/>
  <c r="N76" i="2"/>
  <c r="S76" i="2"/>
  <c r="U76" i="2" s="1"/>
  <c r="T76" i="2" s="1"/>
  <c r="N80" i="2"/>
  <c r="S80" i="2"/>
  <c r="U80" i="2" s="1"/>
  <c r="T80" i="2" s="1"/>
  <c r="R87" i="2"/>
  <c r="Q87" i="2"/>
  <c r="R99" i="2"/>
  <c r="Q99" i="2"/>
  <c r="R110" i="2"/>
  <c r="Q110" i="2"/>
  <c r="S113" i="2"/>
  <c r="U113" i="2" s="1"/>
  <c r="N113" i="2"/>
  <c r="S119" i="2"/>
  <c r="U119" i="2" s="1"/>
  <c r="N119" i="2"/>
  <c r="S122" i="2"/>
  <c r="U122" i="2" s="1"/>
  <c r="N122" i="2"/>
  <c r="S134" i="2"/>
  <c r="U134" i="2" s="1"/>
  <c r="N134" i="2"/>
  <c r="S136" i="2"/>
  <c r="U136" i="2" s="1"/>
  <c r="N136" i="2"/>
  <c r="S144" i="2"/>
  <c r="U144" i="2" s="1"/>
  <c r="N144" i="2"/>
  <c r="N68" i="2"/>
  <c r="S68" i="2"/>
  <c r="U68" i="2" s="1"/>
  <c r="T68" i="2" s="1"/>
  <c r="Q71" i="2"/>
  <c r="R71" i="2"/>
  <c r="N77" i="2"/>
  <c r="S77" i="2"/>
  <c r="U77" i="2" s="1"/>
  <c r="T77" i="2" s="1"/>
  <c r="M81" i="2"/>
  <c r="O81" i="2" s="1"/>
  <c r="S114" i="2"/>
  <c r="U114" i="2" s="1"/>
  <c r="N114" i="2"/>
  <c r="S142" i="2"/>
  <c r="U142" i="2" s="1"/>
  <c r="N142" i="2"/>
  <c r="N69" i="2"/>
  <c r="M84" i="2"/>
  <c r="O84" i="2" s="1"/>
  <c r="S87" i="2"/>
  <c r="U87" i="2" s="1"/>
  <c r="T87" i="2" s="1"/>
  <c r="N93" i="2"/>
  <c r="M96" i="2"/>
  <c r="O96" i="2" s="1"/>
  <c r="S99" i="2"/>
  <c r="U99" i="2" s="1"/>
  <c r="T99" i="2" s="1"/>
  <c r="N103" i="2"/>
  <c r="S105" i="2"/>
  <c r="U105" i="2" s="1"/>
  <c r="T105" i="2" s="1"/>
  <c r="S110" i="2"/>
  <c r="U110" i="2" s="1"/>
  <c r="T110" i="2" s="1"/>
  <c r="Q111" i="2"/>
  <c r="M148" i="2"/>
  <c r="O148" i="2" s="1"/>
  <c r="M156" i="2"/>
  <c r="O156" i="2" s="1"/>
  <c r="M164" i="2"/>
  <c r="O164" i="2" s="1"/>
  <c r="S176" i="2"/>
  <c r="U176" i="2" s="1"/>
  <c r="N176" i="2"/>
  <c r="S184" i="2"/>
  <c r="U184" i="2" s="1"/>
  <c r="N184" i="2"/>
  <c r="S192" i="2"/>
  <c r="U192" i="2" s="1"/>
  <c r="N192" i="2"/>
  <c r="S197" i="2"/>
  <c r="U197" i="2" s="1"/>
  <c r="N197" i="2"/>
  <c r="S201" i="2"/>
  <c r="U201" i="2" s="1"/>
  <c r="N201" i="2"/>
  <c r="S204" i="2"/>
  <c r="U204" i="2" s="1"/>
  <c r="N204" i="2"/>
  <c r="S206" i="2"/>
  <c r="U206" i="2" s="1"/>
  <c r="N206" i="2"/>
  <c r="S208" i="2"/>
  <c r="U208" i="2" s="1"/>
  <c r="N208" i="2"/>
  <c r="S117" i="2"/>
  <c r="U117" i="2" s="1"/>
  <c r="N117" i="2"/>
  <c r="S125" i="2"/>
  <c r="U125" i="2" s="1"/>
  <c r="N125" i="2"/>
  <c r="S128" i="2"/>
  <c r="U128" i="2" s="1"/>
  <c r="N128" i="2"/>
  <c r="S146" i="2"/>
  <c r="U146" i="2" s="1"/>
  <c r="N146" i="2"/>
  <c r="S154" i="2"/>
  <c r="U154" i="2" s="1"/>
  <c r="N154" i="2"/>
  <c r="S162" i="2"/>
  <c r="U162" i="2" s="1"/>
  <c r="N162" i="2"/>
  <c r="S170" i="2"/>
  <c r="U170" i="2" s="1"/>
  <c r="N170" i="2"/>
  <c r="S172" i="2"/>
  <c r="U172" i="2" s="1"/>
  <c r="N172" i="2"/>
  <c r="S174" i="2"/>
  <c r="U174" i="2" s="1"/>
  <c r="N174" i="2"/>
  <c r="S182" i="2"/>
  <c r="U182" i="2" s="1"/>
  <c r="N182" i="2"/>
  <c r="S195" i="2"/>
  <c r="U195" i="2" s="1"/>
  <c r="N195" i="2"/>
  <c r="S71" i="2"/>
  <c r="U71" i="2" s="1"/>
  <c r="T71" i="2" s="1"/>
  <c r="M90" i="2"/>
  <c r="O90" i="2" s="1"/>
  <c r="M101" i="2"/>
  <c r="O101" i="2" s="1"/>
  <c r="Q104" i="2"/>
  <c r="M107" i="2"/>
  <c r="O107" i="2" s="1"/>
  <c r="S152" i="2"/>
  <c r="U152" i="2" s="1"/>
  <c r="N152" i="2"/>
  <c r="S160" i="2"/>
  <c r="U160" i="2" s="1"/>
  <c r="N160" i="2"/>
  <c r="S168" i="2"/>
  <c r="U168" i="2" s="1"/>
  <c r="N168" i="2"/>
  <c r="S180" i="2"/>
  <c r="U180" i="2" s="1"/>
  <c r="N180" i="2"/>
  <c r="S188" i="2"/>
  <c r="U188" i="2" s="1"/>
  <c r="N188" i="2"/>
  <c r="S193" i="2"/>
  <c r="U193" i="2" s="1"/>
  <c r="N193" i="2"/>
  <c r="R135" i="2"/>
  <c r="Q135" i="2"/>
  <c r="M150" i="2"/>
  <c r="O150" i="2" s="1"/>
  <c r="M158" i="2"/>
  <c r="O158" i="2" s="1"/>
  <c r="M166" i="2"/>
  <c r="O166" i="2" s="1"/>
  <c r="S178" i="2"/>
  <c r="U178" i="2" s="1"/>
  <c r="N178" i="2"/>
  <c r="S186" i="2"/>
  <c r="U186" i="2" s="1"/>
  <c r="N186" i="2"/>
  <c r="S202" i="2"/>
  <c r="U202" i="2" s="1"/>
  <c r="N202" i="2"/>
  <c r="S207" i="2"/>
  <c r="U207" i="2" s="1"/>
  <c r="N207" i="2"/>
  <c r="N215" i="2"/>
  <c r="S215" i="2"/>
  <c r="U215" i="2" s="1"/>
  <c r="N219" i="2"/>
  <c r="S219" i="2"/>
  <c r="U219" i="2" s="1"/>
  <c r="S222" i="2"/>
  <c r="U222" i="2" s="1"/>
  <c r="N222" i="2"/>
  <c r="S226" i="2"/>
  <c r="U226" i="2" s="1"/>
  <c r="N226" i="2"/>
  <c r="R228" i="2"/>
  <c r="Q228" i="2"/>
  <c r="S230" i="2"/>
  <c r="U230" i="2" s="1"/>
  <c r="N230" i="2"/>
  <c r="S194" i="2"/>
  <c r="U194" i="2" s="1"/>
  <c r="N194" i="2"/>
  <c r="S199" i="2"/>
  <c r="U199" i="2" s="1"/>
  <c r="N199" i="2"/>
  <c r="S216" i="2"/>
  <c r="U216" i="2" s="1"/>
  <c r="N216" i="2"/>
  <c r="S220" i="2"/>
  <c r="U220" i="2" s="1"/>
  <c r="N220" i="2"/>
  <c r="S231" i="2"/>
  <c r="U231" i="2" s="1"/>
  <c r="N231" i="2"/>
  <c r="S198" i="2"/>
  <c r="U198" i="2" s="1"/>
  <c r="N198" i="2"/>
  <c r="S205" i="2"/>
  <c r="U205" i="2" s="1"/>
  <c r="N205" i="2"/>
  <c r="S209" i="2"/>
  <c r="U209" i="2" s="1"/>
  <c r="N209" i="2"/>
  <c r="N211" i="2"/>
  <c r="N213" i="2"/>
  <c r="N217" i="2"/>
  <c r="S217" i="2"/>
  <c r="U217" i="2" s="1"/>
  <c r="N223" i="2"/>
  <c r="S223" i="2"/>
  <c r="U223" i="2" s="1"/>
  <c r="S232" i="2"/>
  <c r="U232" i="2" s="1"/>
  <c r="N232" i="2"/>
  <c r="S196" i="2"/>
  <c r="U196" i="2" s="1"/>
  <c r="N196" i="2"/>
  <c r="S200" i="2"/>
  <c r="U200" i="2" s="1"/>
  <c r="N200" i="2"/>
  <c r="S212" i="2"/>
  <c r="U212" i="2" s="1"/>
  <c r="N212" i="2"/>
  <c r="S214" i="2"/>
  <c r="U214" i="2" s="1"/>
  <c r="N214" i="2"/>
  <c r="S218" i="2"/>
  <c r="U218" i="2" s="1"/>
  <c r="N218" i="2"/>
  <c r="N221" i="2"/>
  <c r="S221" i="2"/>
  <c r="U221" i="2" s="1"/>
  <c r="S224" i="2"/>
  <c r="U224" i="2" s="1"/>
  <c r="N224" i="2"/>
  <c r="S229" i="2"/>
  <c r="N229" i="2"/>
  <c r="M236" i="2"/>
  <c r="O236" i="2" s="1"/>
  <c r="S237" i="2"/>
  <c r="N237" i="2"/>
  <c r="S228" i="2"/>
  <c r="U228" i="2" s="1"/>
  <c r="S238" i="2"/>
  <c r="U238" i="2" s="1"/>
  <c r="N238" i="2"/>
  <c r="S240" i="2"/>
  <c r="U240" i="2" s="1"/>
  <c r="N240" i="2"/>
  <c r="S243" i="2"/>
  <c r="U243" i="2" s="1"/>
  <c r="N243" i="2"/>
  <c r="R243" i="2" s="1"/>
  <c r="S247" i="2"/>
  <c r="U247" i="2" s="1"/>
  <c r="N247" i="2"/>
  <c r="R247" i="2" s="1"/>
  <c r="N235" i="2"/>
  <c r="Q225" i="2"/>
  <c r="Q227" i="2"/>
  <c r="R233" i="2"/>
  <c r="Q233" i="2"/>
  <c r="R234" i="2"/>
  <c r="Q234" i="2"/>
  <c r="S239" i="2"/>
  <c r="U239" i="2" s="1"/>
  <c r="N239" i="2"/>
  <c r="S245" i="2"/>
  <c r="U245" i="2" s="1"/>
  <c r="N245" i="2"/>
  <c r="R245" i="2" s="1"/>
  <c r="S249" i="2"/>
  <c r="U249" i="2" s="1"/>
  <c r="N249" i="2"/>
  <c r="R249" i="2" s="1"/>
  <c r="N242" i="2"/>
  <c r="T245" i="2" l="1"/>
  <c r="T221" i="2"/>
  <c r="T223" i="2"/>
  <c r="T217" i="2"/>
  <c r="T219" i="2"/>
  <c r="T215" i="2"/>
  <c r="T193" i="2"/>
  <c r="T188" i="2"/>
  <c r="T180" i="2"/>
  <c r="T168" i="2"/>
  <c r="T160" i="2"/>
  <c r="T152" i="2"/>
  <c r="T142" i="2"/>
  <c r="T114" i="2"/>
  <c r="T138" i="2"/>
  <c r="T126" i="2"/>
  <c r="T116" i="2"/>
  <c r="T140" i="2"/>
  <c r="T132" i="2"/>
  <c r="T130" i="2"/>
  <c r="T118" i="2"/>
  <c r="T115" i="2"/>
  <c r="T190" i="2"/>
  <c r="T248" i="2"/>
  <c r="T244" i="2"/>
  <c r="T249" i="2"/>
  <c r="T239" i="2"/>
  <c r="T228" i="2"/>
  <c r="T247" i="2"/>
  <c r="T243" i="2"/>
  <c r="T240" i="2"/>
  <c r="T238" i="2"/>
  <c r="T224" i="2"/>
  <c r="T218" i="2"/>
  <c r="T214" i="2"/>
  <c r="T212" i="2"/>
  <c r="T200" i="2"/>
  <c r="T196" i="2"/>
  <c r="T232" i="2"/>
  <c r="T209" i="2"/>
  <c r="T205" i="2"/>
  <c r="T198" i="2"/>
  <c r="T231" i="2"/>
  <c r="T220" i="2"/>
  <c r="T216" i="2"/>
  <c r="T199" i="2"/>
  <c r="T194" i="2"/>
  <c r="T230" i="2"/>
  <c r="T226" i="2"/>
  <c r="T222" i="2"/>
  <c r="T207" i="2"/>
  <c r="T202" i="2"/>
  <c r="T186" i="2"/>
  <c r="T178" i="2"/>
  <c r="T195" i="2"/>
  <c r="T182" i="2"/>
  <c r="T174" i="2"/>
  <c r="T172" i="2"/>
  <c r="T170" i="2"/>
  <c r="T162" i="2"/>
  <c r="T154" i="2"/>
  <c r="T146" i="2"/>
  <c r="T128" i="2"/>
  <c r="T125" i="2"/>
  <c r="T117" i="2"/>
  <c r="T208" i="2"/>
  <c r="T206" i="2"/>
  <c r="T204" i="2"/>
  <c r="T201" i="2"/>
  <c r="T197" i="2"/>
  <c r="T192" i="2"/>
  <c r="T184" i="2"/>
  <c r="T176" i="2"/>
  <c r="T144" i="2"/>
  <c r="T136" i="2"/>
  <c r="T134" i="2"/>
  <c r="T122" i="2"/>
  <c r="T119" i="2"/>
  <c r="T113" i="2"/>
  <c r="N190" i="2"/>
  <c r="Q242" i="2"/>
  <c r="R242" i="2"/>
  <c r="R218" i="2"/>
  <c r="Q218" i="2"/>
  <c r="R212" i="2"/>
  <c r="Q212" i="2"/>
  <c r="R213" i="2"/>
  <c r="Q213" i="2"/>
  <c r="R216" i="2"/>
  <c r="Q216" i="2"/>
  <c r="R239" i="2"/>
  <c r="Q239" i="2"/>
  <c r="R235" i="2"/>
  <c r="Q235" i="2"/>
  <c r="S236" i="2"/>
  <c r="U236" i="2" s="1"/>
  <c r="N236" i="2"/>
  <c r="R223" i="2"/>
  <c r="Q223" i="2"/>
  <c r="R211" i="2"/>
  <c r="Q211" i="2"/>
  <c r="R215" i="2"/>
  <c r="Q215" i="2"/>
  <c r="Q188" i="2"/>
  <c r="R188" i="2"/>
  <c r="R168" i="2"/>
  <c r="Q168" i="2"/>
  <c r="R152" i="2"/>
  <c r="Q152" i="2"/>
  <c r="N101" i="2"/>
  <c r="S101" i="2"/>
  <c r="U101" i="2" s="1"/>
  <c r="T101" i="2" s="1"/>
  <c r="S156" i="2"/>
  <c r="U156" i="2" s="1"/>
  <c r="N156" i="2"/>
  <c r="R93" i="2"/>
  <c r="Q93" i="2"/>
  <c r="R142" i="2"/>
  <c r="Q142" i="2"/>
  <c r="N81" i="2"/>
  <c r="S81" i="2"/>
  <c r="U81" i="2" s="1"/>
  <c r="T81" i="2" s="1"/>
  <c r="R76" i="2"/>
  <c r="Q76" i="2"/>
  <c r="R138" i="2"/>
  <c r="Q138" i="2"/>
  <c r="Q116" i="2"/>
  <c r="R116" i="2"/>
  <c r="Q132" i="2"/>
  <c r="R132" i="2"/>
  <c r="Q118" i="2"/>
  <c r="R118" i="2"/>
  <c r="S22" i="2"/>
  <c r="U22" i="2" s="1"/>
  <c r="T22" i="2" s="1"/>
  <c r="N22" i="2"/>
  <c r="Q24" i="2"/>
  <c r="R24" i="2"/>
  <c r="R240" i="2"/>
  <c r="Q240" i="2"/>
  <c r="R214" i="2"/>
  <c r="Q214" i="2"/>
  <c r="Q232" i="2"/>
  <c r="R232" i="2"/>
  <c r="Q198" i="2"/>
  <c r="R198" i="2"/>
  <c r="Q199" i="2"/>
  <c r="R199" i="2"/>
  <c r="Q230" i="2"/>
  <c r="R230" i="2"/>
  <c r="Q226" i="2"/>
  <c r="R226" i="2"/>
  <c r="Q207" i="2"/>
  <c r="R207" i="2"/>
  <c r="Q186" i="2"/>
  <c r="R186" i="2"/>
  <c r="S166" i="2"/>
  <c r="U166" i="2" s="1"/>
  <c r="N166" i="2"/>
  <c r="N90" i="2"/>
  <c r="S90" i="2"/>
  <c r="U90" i="2" s="1"/>
  <c r="T90" i="2" s="1"/>
  <c r="Q190" i="2"/>
  <c r="R190" i="2"/>
  <c r="R174" i="2"/>
  <c r="Q174" i="2"/>
  <c r="R170" i="2"/>
  <c r="Q170" i="2"/>
  <c r="R154" i="2"/>
  <c r="Q154" i="2"/>
  <c r="Q128" i="2"/>
  <c r="R128" i="2"/>
  <c r="Q117" i="2"/>
  <c r="R117" i="2"/>
  <c r="Q206" i="2"/>
  <c r="R206" i="2"/>
  <c r="Q201" i="2"/>
  <c r="R201" i="2"/>
  <c r="Q192" i="2"/>
  <c r="R192" i="2"/>
  <c r="Q176" i="2"/>
  <c r="R176" i="2"/>
  <c r="S148" i="2"/>
  <c r="U148" i="2" s="1"/>
  <c r="N148" i="2"/>
  <c r="R103" i="2"/>
  <c r="Q103" i="2"/>
  <c r="R136" i="2"/>
  <c r="Q136" i="2"/>
  <c r="Q122" i="2"/>
  <c r="R122" i="2"/>
  <c r="Q113" i="2"/>
  <c r="R113" i="2"/>
  <c r="R75" i="2"/>
  <c r="Q75" i="2"/>
  <c r="Q67" i="2"/>
  <c r="R67" i="2"/>
  <c r="R74" i="2"/>
  <c r="Q74" i="2"/>
  <c r="N14" i="2"/>
  <c r="S14" i="2"/>
  <c r="U14" i="2" s="1"/>
  <c r="T14" i="2" s="1"/>
  <c r="Q229" i="2"/>
  <c r="R229" i="2"/>
  <c r="Q200" i="2"/>
  <c r="R200" i="2"/>
  <c r="Q209" i="2"/>
  <c r="R209" i="2"/>
  <c r="R220" i="2"/>
  <c r="Q220" i="2"/>
  <c r="Q237" i="2"/>
  <c r="R237" i="2"/>
  <c r="R221" i="2"/>
  <c r="Q221" i="2"/>
  <c r="R217" i="2"/>
  <c r="Q217" i="2"/>
  <c r="R219" i="2"/>
  <c r="Q219" i="2"/>
  <c r="S158" i="2"/>
  <c r="U158" i="2" s="1"/>
  <c r="N158" i="2"/>
  <c r="Q193" i="2"/>
  <c r="R193" i="2"/>
  <c r="Q180" i="2"/>
  <c r="R180" i="2"/>
  <c r="R160" i="2"/>
  <c r="Q160" i="2"/>
  <c r="N107" i="2"/>
  <c r="S107" i="2"/>
  <c r="U107" i="2" s="1"/>
  <c r="T107" i="2" s="1"/>
  <c r="S84" i="2"/>
  <c r="U84" i="2" s="1"/>
  <c r="T84" i="2" s="1"/>
  <c r="N84" i="2"/>
  <c r="Q114" i="2"/>
  <c r="R114" i="2"/>
  <c r="R77" i="2"/>
  <c r="Q77" i="2"/>
  <c r="R68" i="2"/>
  <c r="Q68" i="2"/>
  <c r="R80" i="2"/>
  <c r="Q80" i="2"/>
  <c r="R66" i="2"/>
  <c r="Q66" i="2"/>
  <c r="Q126" i="2"/>
  <c r="R126" i="2"/>
  <c r="R140" i="2"/>
  <c r="Q140" i="2"/>
  <c r="Q130" i="2"/>
  <c r="R130" i="2"/>
  <c r="Q115" i="2"/>
  <c r="R115" i="2"/>
  <c r="Q20" i="2"/>
  <c r="R20" i="2"/>
  <c r="Q16" i="2"/>
  <c r="R16" i="2"/>
  <c r="Q238" i="2"/>
  <c r="R238" i="2"/>
  <c r="R224" i="2"/>
  <c r="Q224" i="2"/>
  <c r="Q196" i="2"/>
  <c r="R196" i="2"/>
  <c r="Q205" i="2"/>
  <c r="R205" i="2"/>
  <c r="Q231" i="2"/>
  <c r="R231" i="2"/>
  <c r="Q194" i="2"/>
  <c r="R194" i="2"/>
  <c r="R222" i="2"/>
  <c r="Q222" i="2"/>
  <c r="Q202" i="2"/>
  <c r="R202" i="2"/>
  <c r="Q178" i="2"/>
  <c r="R178" i="2"/>
  <c r="S150" i="2"/>
  <c r="U150" i="2" s="1"/>
  <c r="N150" i="2"/>
  <c r="Q195" i="2"/>
  <c r="R195" i="2"/>
  <c r="Q182" i="2"/>
  <c r="R182" i="2"/>
  <c r="Q172" i="2"/>
  <c r="R172" i="2"/>
  <c r="R162" i="2"/>
  <c r="Q162" i="2"/>
  <c r="R146" i="2"/>
  <c r="Q146" i="2"/>
  <c r="Q125" i="2"/>
  <c r="R125" i="2"/>
  <c r="Q208" i="2"/>
  <c r="R208" i="2"/>
  <c r="Q204" i="2"/>
  <c r="R204" i="2"/>
  <c r="Q197" i="2"/>
  <c r="R197" i="2"/>
  <c r="Q184" i="2"/>
  <c r="R184" i="2"/>
  <c r="S164" i="2"/>
  <c r="U164" i="2" s="1"/>
  <c r="N164" i="2"/>
  <c r="S96" i="2"/>
  <c r="U96" i="2" s="1"/>
  <c r="T96" i="2" s="1"/>
  <c r="N96" i="2"/>
  <c r="R69" i="2"/>
  <c r="Q69" i="2"/>
  <c r="R144" i="2"/>
  <c r="Q144" i="2"/>
  <c r="Q134" i="2"/>
  <c r="R134" i="2"/>
  <c r="Q119" i="2"/>
  <c r="R119" i="2"/>
  <c r="N18" i="2"/>
  <c r="S18" i="2"/>
  <c r="U18" i="2" s="1"/>
  <c r="T18" i="2" s="1"/>
  <c r="R79" i="2"/>
  <c r="Q79" i="2"/>
  <c r="R72" i="2"/>
  <c r="Q72" i="2"/>
  <c r="R78" i="2"/>
  <c r="Q78" i="2"/>
  <c r="R70" i="2"/>
  <c r="Q70" i="2"/>
  <c r="T164" i="2" l="1"/>
  <c r="T150" i="2"/>
  <c r="T158" i="2"/>
  <c r="T148" i="2"/>
  <c r="T166" i="2"/>
  <c r="T156" i="2"/>
  <c r="T236" i="2"/>
  <c r="R164" i="2"/>
  <c r="Q164" i="2"/>
  <c r="R84" i="2"/>
  <c r="Q84" i="2"/>
  <c r="R148" i="2"/>
  <c r="Q148" i="2"/>
  <c r="R166" i="2"/>
  <c r="Q166" i="2"/>
  <c r="R156" i="2"/>
  <c r="Q156" i="2"/>
  <c r="R236" i="2"/>
  <c r="Q236" i="2"/>
  <c r="R18" i="2"/>
  <c r="Q18" i="2"/>
  <c r="R14" i="2"/>
  <c r="Q14" i="2"/>
  <c r="R150" i="2"/>
  <c r="Q150" i="2"/>
  <c r="R158" i="2"/>
  <c r="Q158" i="2"/>
  <c r="R22" i="2"/>
  <c r="Q22" i="2"/>
  <c r="R96" i="2"/>
  <c r="Q96" i="2"/>
  <c r="R107" i="2"/>
  <c r="Q107" i="2"/>
  <c r="R90" i="2"/>
  <c r="Q90" i="2"/>
  <c r="R81" i="2"/>
  <c r="Q81" i="2"/>
  <c r="R101" i="2"/>
  <c r="Q101" i="2"/>
  <c r="W203" i="2"/>
</calcChain>
</file>

<file path=xl/sharedStrings.xml><?xml version="1.0" encoding="utf-8"?>
<sst xmlns="http://schemas.openxmlformats.org/spreadsheetml/2006/main" count="811" uniqueCount="440">
  <si>
    <t>Прейскурант на услуги  по техническому обслуживанию и ремонту внутридомового и внутриквартирного газового оборудования</t>
  </si>
  <si>
    <t>№ пп</t>
  </si>
  <si>
    <t>Наименование работ и газового оборудования</t>
  </si>
  <si>
    <t>Справочно:  № позиции Прейскуранта ОАО "Росгазификация"</t>
  </si>
  <si>
    <t>ед. измерения</t>
  </si>
  <si>
    <t>Состав исполнителей</t>
  </si>
  <si>
    <t>Материалы</t>
  </si>
  <si>
    <t>Страховые взносы</t>
  </si>
  <si>
    <t>Амортизация</t>
  </si>
  <si>
    <t>Прочие расходы</t>
  </si>
  <si>
    <t>Себестоимость, всего</t>
  </si>
  <si>
    <t>с НДС</t>
  </si>
  <si>
    <t>без НДС</t>
  </si>
  <si>
    <t>Раздел 5. Наружные стальные газопроводы, арматура и сооружения (по прейскуранту Росгазификация)</t>
  </si>
  <si>
    <t>Глава 1. Техническое обслуживание наружных стальных газопроводов, арматуры и сооружений</t>
  </si>
  <si>
    <t>1.1</t>
  </si>
  <si>
    <t xml:space="preserve">Технический осмотр подземных газопроводов </t>
  </si>
  <si>
    <t>5.1.1.</t>
  </si>
  <si>
    <t>км</t>
  </si>
  <si>
    <t>слесарь 2 р.</t>
  </si>
  <si>
    <t>слесарь 3 р.</t>
  </si>
  <si>
    <t>1.2</t>
  </si>
  <si>
    <t xml:space="preserve">Технический осмотр надземных газопроводов </t>
  </si>
  <si>
    <t>5.1.2.</t>
  </si>
  <si>
    <t>1.3</t>
  </si>
  <si>
    <t>Обход и осмотр внутриквартального и дворового газопровода</t>
  </si>
  <si>
    <t>5.1.3.</t>
  </si>
  <si>
    <t>100 м</t>
  </si>
  <si>
    <t>1.4</t>
  </si>
  <si>
    <t>Проверка целостности, состояния окраски и креплений наружного газопровода</t>
  </si>
  <si>
    <t>-</t>
  </si>
  <si>
    <t>1.5</t>
  </si>
  <si>
    <t>Проверка целостности, состояния окраски и креплений внутреннего газопровода</t>
  </si>
  <si>
    <t>1.6</t>
  </si>
  <si>
    <t xml:space="preserve">Технический осмотр и проверка на загазованность газового ввода </t>
  </si>
  <si>
    <t>5.1.4.</t>
  </si>
  <si>
    <t>шт.</t>
  </si>
  <si>
    <t>1.7</t>
  </si>
  <si>
    <t>Проверка состояния уплотнений защитных футляров, осмотр и проверка герметичности и целостности г/п в местах прокладки через наружние строительные конструкции зданий</t>
  </si>
  <si>
    <t>1.8</t>
  </si>
  <si>
    <t>Проверка на загазованность газовых колодцев и камер инженерных подземных сооружений (При выполнении дополнительных работ, связанных с очисткой крышек колодцев от снега и льда применять коэф. 1,2; при проверке на загазованность через отверстие в крышках колодцев применять коэф. 0,8)</t>
  </si>
  <si>
    <t>5.1.5.</t>
  </si>
  <si>
    <t>1.9</t>
  </si>
  <si>
    <t>Проверка на загазованность подвала здания (технического подполья), подлежащего проверке в зоне 15м от газопровода 
(если газопровод находится в границах земельного участка потребителя и здание расположено вне зоны 15м от распределительного газопровода)</t>
  </si>
  <si>
    <t>5.1.6.</t>
  </si>
  <si>
    <t>1.10</t>
  </si>
  <si>
    <t>Проверка на загазованность контрольной трубки (при выполнении дополнительных работ, связанных с очисткой крышки ковера от снега и льда в п. 5.1 7-5.1.12 применять коэф. 1,2)</t>
  </si>
  <si>
    <t>5.1.7.</t>
  </si>
  <si>
    <t>1.11</t>
  </si>
  <si>
    <t>Проверка состояния контрольного проводника</t>
  </si>
  <si>
    <t>5.1.8.</t>
  </si>
  <si>
    <t>1.12</t>
  </si>
  <si>
    <t>Проверка технического состояния гидрозатвора</t>
  </si>
  <si>
    <t>5.1.9.</t>
  </si>
  <si>
    <t>1.13</t>
  </si>
  <si>
    <t>Проверка технического состояния конденсатосборника без удаления конденсата</t>
  </si>
  <si>
    <t>5.1.10.</t>
  </si>
  <si>
    <t>1.14</t>
  </si>
  <si>
    <t>Проверка технического состояния конденсатосборника с удалением конденсата давлением газа</t>
  </si>
  <si>
    <t>5.1.11.</t>
  </si>
  <si>
    <t>1.15</t>
  </si>
  <si>
    <t>То же, с удалением конденсата ручным насосом</t>
  </si>
  <si>
    <t>5.1.12.</t>
  </si>
  <si>
    <t>1.16</t>
  </si>
  <si>
    <t>Оформление результатов обхода трассы газопровода</t>
  </si>
  <si>
    <t>5.1.13.</t>
  </si>
  <si>
    <t>1.17</t>
  </si>
  <si>
    <t>Установка указателя на трассе газопровода (При выполнении работы на проезжей части улицы двумя исполнителями прим. коэф. 2,0)</t>
  </si>
  <si>
    <t>5.1.14.</t>
  </si>
  <si>
    <t>1.18</t>
  </si>
  <si>
    <t>Реставрация настенных знаков с заменой знака</t>
  </si>
  <si>
    <t>5.1.15.</t>
  </si>
  <si>
    <t>1.19</t>
  </si>
  <si>
    <t>То же без замены знака</t>
  </si>
  <si>
    <t>5.1.16.</t>
  </si>
  <si>
    <t>1.20</t>
  </si>
  <si>
    <t>Буровой осмотр газопровода с асфальтно-бетонным покрытием с использованием бурильной установки</t>
  </si>
  <si>
    <t>5.1.17.</t>
  </si>
  <si>
    <t>1.21</t>
  </si>
  <si>
    <t>То же, при бурении скважин  вручную</t>
  </si>
  <si>
    <t>5.1.18.</t>
  </si>
  <si>
    <t>1.22</t>
  </si>
  <si>
    <t>Буровой осмотр газопровода без покрытия при бурении скважины вручную</t>
  </si>
  <si>
    <t>5.1.19.</t>
  </si>
  <si>
    <t>слесарь 4 р.</t>
  </si>
  <si>
    <t>1.23</t>
  </si>
  <si>
    <t>5.1.20.</t>
  </si>
  <si>
    <t>1.24</t>
  </si>
  <si>
    <t>То же без покрытия</t>
  </si>
  <si>
    <t>5.1.21.</t>
  </si>
  <si>
    <t>1.25</t>
  </si>
  <si>
    <t>Техническое обслуживание отключающих устройств и линзовых компенсаторов на подземном газопроводе при глубине колодца до 1 м и диаметре крана до 50 мм</t>
  </si>
  <si>
    <t>5.1.22.</t>
  </si>
  <si>
    <t>1.26</t>
  </si>
  <si>
    <t>То же при глубине колодца до 1 м и диаметре задвижки до 150 мм</t>
  </si>
  <si>
    <t>5.1.23.</t>
  </si>
  <si>
    <t>1.27</t>
  </si>
  <si>
    <t>Техническое обслуживание отключающих устройств и линзовых компенсаторов на подземном газопроводе при глубине колодца  1-3 м и диаметре крана  51-100 мм</t>
  </si>
  <si>
    <t>5.1.24.</t>
  </si>
  <si>
    <t>1.28</t>
  </si>
  <si>
    <t>То же, при диаметре крана 101-150 мм</t>
  </si>
  <si>
    <t>5.1.25.</t>
  </si>
  <si>
    <t>1.29</t>
  </si>
  <si>
    <t>Техническое обслуживание отключающих устройств и линзовых компенсаторов на подземном газопроводе при глубине колодца 1-3 м  и диаметре  задвижки 151-300 мм</t>
  </si>
  <si>
    <t>5.1.26.</t>
  </si>
  <si>
    <t>1.30</t>
  </si>
  <si>
    <t>То же, при диаметре задвижки 301-500 мм</t>
  </si>
  <si>
    <t>5.1.27.</t>
  </si>
  <si>
    <t>1.31</t>
  </si>
  <si>
    <t>То же, при диаметре задвижки 501-700 мм</t>
  </si>
  <si>
    <t>5.1.28.</t>
  </si>
  <si>
    <t>Техническое обслуживание задвижки на фасадном наружном газопроводе диаметром</t>
  </si>
  <si>
    <t>1.32.1</t>
  </si>
  <si>
    <t>до 50 мм</t>
  </si>
  <si>
    <t>5.1.29.</t>
  </si>
  <si>
    <t>1.32.2</t>
  </si>
  <si>
    <t>51-100 мм</t>
  </si>
  <si>
    <t>слесарь 5 р.</t>
  </si>
  <si>
    <t>2-горелочной</t>
  </si>
  <si>
    <t>3-горелочной</t>
  </si>
  <si>
    <t>4-горелочной и более</t>
  </si>
  <si>
    <t>Техническое обслуживание панели газовой с духовым шкафом</t>
  </si>
  <si>
    <t>10.1.13.</t>
  </si>
  <si>
    <t>10.1.14.</t>
  </si>
  <si>
    <t>10.1.15.</t>
  </si>
  <si>
    <t>10.1.16.</t>
  </si>
  <si>
    <t>Техническое обслуживание пищеварочного котла (ГК-250 и др.)</t>
  </si>
  <si>
    <t>10.1.20.</t>
  </si>
  <si>
    <t>10.1.26.</t>
  </si>
  <si>
    <t>Проверка на герметичность соединений бытового газового счетчика</t>
  </si>
  <si>
    <t>10.1.30.</t>
  </si>
  <si>
    <t>10.1.31.</t>
  </si>
  <si>
    <t>10.1.33.</t>
  </si>
  <si>
    <t>10.1.34.</t>
  </si>
  <si>
    <t>10.1.36.</t>
  </si>
  <si>
    <t xml:space="preserve"> Ремонт автоматики горелок ВПГ</t>
  </si>
  <si>
    <t>10.2.106</t>
  </si>
  <si>
    <t>Отключение и подключение газового прибора без отсоединения</t>
  </si>
  <si>
    <t>10.2.219.</t>
  </si>
  <si>
    <t>счетчик</t>
  </si>
  <si>
    <t>прибор</t>
  </si>
  <si>
    <t>Приложение №2 к приказу  от 29.12.2016 г.</t>
  </si>
  <si>
    <t>Расчет составлен в соответствии с Методикой определения стоимости услуг ГРО (Услуг по прочей деятельности) Р Газпром Газораспределение 6.4.-2015</t>
  </si>
  <si>
    <t>(для комбытобъектов)</t>
  </si>
  <si>
    <t>Часовой ФОТ, руб.</t>
  </si>
  <si>
    <t>Норма времени на единицу</t>
  </si>
  <si>
    <t>Расходы на оплату труда, руб.</t>
  </si>
  <si>
    <t>Цена, руб.</t>
  </si>
  <si>
    <t>Цена 2016 года</t>
  </si>
  <si>
    <t>Отклонение</t>
  </si>
  <si>
    <t>Цена                            С 01. 01.18, руб.</t>
  </si>
  <si>
    <r>
      <t xml:space="preserve">Шурфовой осмотр газопровода с асфальтно-бетонным покрытием </t>
    </r>
    <r>
      <rPr>
        <i/>
        <sz val="12"/>
        <rFont val="Bookman Old Style"/>
        <family val="1"/>
        <charset val="204"/>
      </rPr>
      <t>(В ценах не учтены затраты на разработку грунта)</t>
    </r>
  </si>
  <si>
    <t>1.33.</t>
  </si>
  <si>
    <t>Ремонт  задвижки  на  газопроводе    высокого ( среднего ) давления  с  диаметром  газопровода до 100 мм</t>
  </si>
  <si>
    <t>5.3.19.</t>
  </si>
  <si>
    <t>101 - 200 мм</t>
  </si>
  <si>
    <t>задвижка</t>
  </si>
  <si>
    <t>201 - 300 мм</t>
  </si>
  <si>
    <t>301 - 500 мм</t>
  </si>
  <si>
    <t>св. 500 мм</t>
  </si>
  <si>
    <t>( В пунктах 5.3.19. - 5.3.20.  При  выполнении работ , связанных со снятием  и  установкой  плиты  перекрытия  колодца  , использовать  пункт 5.3.39 ; при работе  с приставной  лестницы  применять коэф. 1,2 ; в колодце - коэф. 1,4 ) с  приставной  лестницы  применять  коэф. 1,2 ; в колодце - коэф. 1,4 )</t>
  </si>
  <si>
    <t>1.34.</t>
  </si>
  <si>
    <t>Ремонт задвижки на газопроводе  низкого  давления  с диаметром   газопровода  до 100 мм</t>
  </si>
  <si>
    <t>5.3.20.</t>
  </si>
  <si>
    <t>свыше  200 мм</t>
  </si>
  <si>
    <t>1.35.</t>
  </si>
  <si>
    <t>Осмотр  технического  состояния  ГРП при одной нитке газопровода                                                                                               ( В зимний период в пунктах 7.1.1-7.1.5. Применять коэф.1,2)</t>
  </si>
  <si>
    <t>7.1.1.</t>
  </si>
  <si>
    <t>пункт</t>
  </si>
  <si>
    <t>1.35.1.</t>
  </si>
  <si>
    <t>Осмотр  технического  состояния  ГРП при двух нитках газопровода                                                                                               ( В зимний период в пунктах 7.1.1-7.1.5. Применять коэф.1,2)</t>
  </si>
  <si>
    <t>7.1.2.</t>
  </si>
  <si>
    <t>1.36.</t>
  </si>
  <si>
    <t xml:space="preserve">Осмотр  технического  состояния  ШРП при одной нитке газопровода                          </t>
  </si>
  <si>
    <t>7.1.4.</t>
  </si>
  <si>
    <t>1.37.</t>
  </si>
  <si>
    <t xml:space="preserve">Осмотр  технического  состояния  регуляторов  давления типа РДГК-6, РДГК-10, РДГД-20, РДНК-400, РДСК-50                          </t>
  </si>
  <si>
    <t>7.1.6</t>
  </si>
  <si>
    <t>регулятор</t>
  </si>
  <si>
    <t>1.38.</t>
  </si>
  <si>
    <t>Техническое обслуживание ГРП при одной  нитке газопровода  диаметром  до 100 мм</t>
  </si>
  <si>
    <t>7.2.1.</t>
  </si>
  <si>
    <t>ГРП</t>
  </si>
  <si>
    <t>1.38.1</t>
  </si>
  <si>
    <t>Техническое обслуживание ГРП при двух  нитках газопровода  диаметром  до 100 мм</t>
  </si>
  <si>
    <t>7.2.2.</t>
  </si>
  <si>
    <t>1.39.</t>
  </si>
  <si>
    <t xml:space="preserve">Текущий ремонт оборудования ГРП при  одной  нитке  газопровода </t>
  </si>
  <si>
    <t>7.2.3.</t>
  </si>
  <si>
    <t>1.39.1.</t>
  </si>
  <si>
    <t xml:space="preserve">Текущий ремонт оборудования ГРП при  двух  нитках  газопровода </t>
  </si>
  <si>
    <t>7.2.4.</t>
  </si>
  <si>
    <t>1.40.</t>
  </si>
  <si>
    <t xml:space="preserve">Техническое  обслуживание оборудования ШРП при одной  нитке  газопровода </t>
  </si>
  <si>
    <t>7.2.5</t>
  </si>
  <si>
    <t>ШРП</t>
  </si>
  <si>
    <t>1.41.</t>
  </si>
  <si>
    <t xml:space="preserve">Текущий ремонт оборудования ШРП  при одной  нитке  газопровода </t>
  </si>
  <si>
    <t>7.2.7</t>
  </si>
  <si>
    <t>1.42.</t>
  </si>
  <si>
    <t>Техническое обслуживание РДГК- 6 , РДГК - 10</t>
  </si>
  <si>
    <t>7.2.9.</t>
  </si>
  <si>
    <t>1.43.</t>
  </si>
  <si>
    <t>Текущий ремонт  РДГК -6 , РДГК - 10</t>
  </si>
  <si>
    <t>7.2.10.</t>
  </si>
  <si>
    <t>1.44.</t>
  </si>
  <si>
    <t>Техническое обслуживание РДГД-20, РДНК-400, РДСК-50</t>
  </si>
  <si>
    <t>7.2.11.</t>
  </si>
  <si>
    <t>1.45.</t>
  </si>
  <si>
    <t>Текущий ремонт РДГД-20 , РДНК-400, РДСК - 50</t>
  </si>
  <si>
    <t>7.2.12.</t>
  </si>
  <si>
    <t>1.46.</t>
  </si>
  <si>
    <t>Проверка параметров срабатывания и настройка</t>
  </si>
  <si>
    <t>7.2.20.</t>
  </si>
  <si>
    <t>РДУК с диаметром до 100 мм</t>
  </si>
  <si>
    <t>РДУК</t>
  </si>
  <si>
    <t>101-200 мм</t>
  </si>
  <si>
    <t>1.47.</t>
  </si>
  <si>
    <t>Проверка параметров срабатывания и настройка ПКН,ПЗК и КПЗ с диаметром</t>
  </si>
  <si>
    <t>7.2.21.</t>
  </si>
  <si>
    <t xml:space="preserve"> до 100 мм</t>
  </si>
  <si>
    <t>клапан</t>
  </si>
  <si>
    <t>1.48.</t>
  </si>
  <si>
    <t>Проверка параметров срабатывания и настройка ПСК-50</t>
  </si>
  <si>
    <t>7.2.22.</t>
  </si>
  <si>
    <t>1.49.</t>
  </si>
  <si>
    <t>Очистка  газового фильтра типа ФВ  диаметром  50 мм</t>
  </si>
  <si>
    <t>7.2.26.</t>
  </si>
  <si>
    <t>фильтр</t>
  </si>
  <si>
    <t>100 мм</t>
  </si>
  <si>
    <t>200 мм</t>
  </si>
  <si>
    <t>1.50.</t>
  </si>
  <si>
    <t>Отключение ( консервация ) оборудования ГРП ГРУ</t>
  </si>
  <si>
    <t>7.3.33.</t>
  </si>
  <si>
    <t>1.51.</t>
  </si>
  <si>
    <t>Пуск ( расконсервация ) ГРП  после  отключения</t>
  </si>
  <si>
    <t>7.3.34.</t>
  </si>
  <si>
    <t>1.52.</t>
  </si>
  <si>
    <t>Отключение ( консервация ) оборудования ШРП ( При  работе в зимних  условиях  в пунктах 7.3.35  и 7.3.36  применять  коэф. 1,2 )</t>
  </si>
  <si>
    <t>7.3.35.</t>
  </si>
  <si>
    <t>1.53.</t>
  </si>
  <si>
    <t xml:space="preserve">Пуск ( расконсервация )ШРП  после  отключения </t>
  </si>
  <si>
    <t>7.3.36.</t>
  </si>
  <si>
    <t>1.54.</t>
  </si>
  <si>
    <t>Отключение ( консервация ) на летний  период газового оборудования котельной с котлом средней мощности ( от 1 до 5  Гкал/ч) с  автоматикой  ( На  каждый последующий  котел применять коэф. 0,5 )</t>
  </si>
  <si>
    <t>9.1.3.</t>
  </si>
  <si>
    <t>котел</t>
  </si>
  <si>
    <t>1.55.</t>
  </si>
  <si>
    <t xml:space="preserve">Пуск  в эксплуатацию ( расконсервация )  котельной  с  котлом   средней  мощности  с автоматикой  после  отключения  на  летний  период                                                       (На каждый последующий аппарат  применять коэф. 0,4 ) </t>
  </si>
  <si>
    <t>9.1.11.</t>
  </si>
  <si>
    <t>1.56.</t>
  </si>
  <si>
    <t xml:space="preserve">Технический осмотр  внутренних  и наружных  газопроводов  предприятия </t>
  </si>
  <si>
    <t>9.1.14.</t>
  </si>
  <si>
    <t>1.57.</t>
  </si>
  <si>
    <t xml:space="preserve">Техническое  обслуживание  котельной  с котлом  средней  мощности  с автоматикой  ( На  каждый  последующий котел применять  коэф. 0,6  </t>
  </si>
  <si>
    <t>9.1.17.</t>
  </si>
  <si>
    <t>1.58.</t>
  </si>
  <si>
    <t xml:space="preserve">Техническое обслуживание газового оборудования печей   кирпичного  или  стекольнго  завода </t>
  </si>
  <si>
    <t>9.1.22.</t>
  </si>
  <si>
    <t>печь</t>
  </si>
  <si>
    <t>1.59.</t>
  </si>
  <si>
    <t>Проверка герметичности внутренних газопроводов и газово-го оборудования  котельных, печей ,агрегатов промышленных и сельскохозяйственных производств</t>
  </si>
  <si>
    <t>9.1.25.</t>
  </si>
  <si>
    <t>обьект</t>
  </si>
  <si>
    <t>1.60.</t>
  </si>
  <si>
    <t>Техническое обслуживание (ревизия) кранов в котельной</t>
  </si>
  <si>
    <t>9.1.26.</t>
  </si>
  <si>
    <t>кран</t>
  </si>
  <si>
    <t>при диаметре до 40 мм</t>
  </si>
  <si>
    <t>при диаметре до  50 мм</t>
  </si>
  <si>
    <t>1.61.</t>
  </si>
  <si>
    <t>Техническое обслуживание  ( ревизия ) задвижки  в котельной при  диаметре газопровода  до 100 мм</t>
  </si>
  <si>
    <t>9.1.27.</t>
  </si>
  <si>
    <t xml:space="preserve">задвижка </t>
  </si>
  <si>
    <t>150  мм</t>
  </si>
  <si>
    <t>200  мм</t>
  </si>
  <si>
    <t>1.62.</t>
  </si>
  <si>
    <t>Техническое  обслуживание газовых счетчиков типа  РГ-40</t>
  </si>
  <si>
    <t>9.1.28</t>
  </si>
  <si>
    <t>РГ - 100</t>
  </si>
  <si>
    <t>РГ - 250</t>
  </si>
  <si>
    <t>РГ - 400</t>
  </si>
  <si>
    <t>РГ - 600</t>
  </si>
  <si>
    <t>РГ - 1000</t>
  </si>
  <si>
    <t>1.63.</t>
  </si>
  <si>
    <t>Техническое  обслуживание газовых счетчиков типа  СГ- 100</t>
  </si>
  <si>
    <t>9.1.29.</t>
  </si>
  <si>
    <t>СГ - 200</t>
  </si>
  <si>
    <t>СГ - 600</t>
  </si>
  <si>
    <t>СГ - 800  ,   СГ - 100</t>
  </si>
  <si>
    <t>1.64.</t>
  </si>
  <si>
    <t>Техническое обслуживание сигнализатора  загазованности ( кроме проверки контрольными смесями )</t>
  </si>
  <si>
    <t>9.1.31.</t>
  </si>
  <si>
    <t>сигнализатор</t>
  </si>
  <si>
    <t>1.87.</t>
  </si>
  <si>
    <t>Текущий  ремонт газового оборудования котельной с котлом  средней мощности  с  автоматикой       ( На  каждый  последующий  котел  применять  к  цене  коэф. 0,25 )</t>
  </si>
  <si>
    <t>9.2.3.</t>
  </si>
  <si>
    <t>1.88.</t>
  </si>
  <si>
    <t>Текущий  ремонт газового оборудования печей кирпичного или стекольного  завода</t>
  </si>
  <si>
    <t>9.2.6.</t>
  </si>
  <si>
    <t>1.89.</t>
  </si>
  <si>
    <t>Ремонт притирка  и опрессовка задвижек диаметром  до 80 мм</t>
  </si>
  <si>
    <t>9.2.10.</t>
  </si>
  <si>
    <t>150мм</t>
  </si>
  <si>
    <t>250 мм</t>
  </si>
  <si>
    <t>300 мм</t>
  </si>
  <si>
    <t>400 мм</t>
  </si>
  <si>
    <t>1.65.</t>
  </si>
  <si>
    <t xml:space="preserve">Техническое обслуживание плиты двухгорелочной газовой </t>
  </si>
  <si>
    <t>10.1.1.</t>
  </si>
  <si>
    <t>плита</t>
  </si>
  <si>
    <t>1.66.</t>
  </si>
  <si>
    <t xml:space="preserve">То же , плиты  трехгорелочной </t>
  </si>
  <si>
    <t>10.1.2.</t>
  </si>
  <si>
    <t>1.67.</t>
  </si>
  <si>
    <t xml:space="preserve">То же , плиты  четырехгорелочной </t>
  </si>
  <si>
    <t>10.1.3.</t>
  </si>
  <si>
    <t>1.68.</t>
  </si>
  <si>
    <t xml:space="preserve">Техническое обслуживание проточного автоматического водонагревателя </t>
  </si>
  <si>
    <t>10.1.11.</t>
  </si>
  <si>
    <t>1.69.</t>
  </si>
  <si>
    <t xml:space="preserve">То же , полуавтоматического  водонагревателя </t>
  </si>
  <si>
    <t>10.1.12.</t>
  </si>
  <si>
    <t>1.70.</t>
  </si>
  <si>
    <t>Техническое обслуживание емкостного водонагревателя  типа АГВ-80 , АГВ- 120 , АОГВ - 4 , АОГВ - 6 , АОГВ - 10</t>
  </si>
  <si>
    <t>1.71.</t>
  </si>
  <si>
    <t>То же , типа   АОГВ - 11 , АОГВ - 15 , АОГВ - 20</t>
  </si>
  <si>
    <t>1.72.</t>
  </si>
  <si>
    <t>То же , типа АОГВ - 17,5 , АОГВ - 23 , АОГВ - 29</t>
  </si>
  <si>
    <t>1.73.</t>
  </si>
  <si>
    <t>То же , типа  Дон - 16 , Дон - 31,5  ; Хопер , " Burnham"  , КС</t>
  </si>
  <si>
    <t>1.73.1.</t>
  </si>
  <si>
    <t>Техническое обслуживание газового конвектора</t>
  </si>
  <si>
    <t>1.74.</t>
  </si>
  <si>
    <t>То же , типа  КЧМ , БЭМ ,  КС</t>
  </si>
  <si>
    <t>1.75.</t>
  </si>
  <si>
    <t>Техническое обслуживание отопительной печи с автоматикой</t>
  </si>
  <si>
    <t>10.1.21.</t>
  </si>
  <si>
    <t>1.76.</t>
  </si>
  <si>
    <t>Техническое обслуживание калорифера  газового</t>
  </si>
  <si>
    <t>1.77.</t>
  </si>
  <si>
    <t xml:space="preserve">Проверка герметичности внутреннего газопровода  и газового оборудования при количестве  приборов  на  одном стояке  до   5 </t>
  </si>
  <si>
    <t>стояк</t>
  </si>
  <si>
    <t>6 - 1 0</t>
  </si>
  <si>
    <t>11 - 15</t>
  </si>
  <si>
    <t>св. 16</t>
  </si>
  <si>
    <t>( При  работе с приставной лестницы  с перестановкой  применять коэф. 1,2 ; при наличии  коллекторов в разводке газопроводов  в  лестничных  клетках  или  коридорах  применять коэф. 1,5 )</t>
  </si>
  <si>
    <t>1.78.</t>
  </si>
  <si>
    <t>10.1.28.</t>
  </si>
  <si>
    <t>1.79.</t>
  </si>
  <si>
    <t>Включение отопительной печи с автоматическим устройством на зимний  период                                          ( На  каждую последующую  печь в пунктах 1.1.31 - 1.1.32  применять коэф. 0,85 )</t>
  </si>
  <si>
    <t>1.80.</t>
  </si>
  <si>
    <t xml:space="preserve">Включение отопительного аппарата на зимний период       (На  каждый  каждый последующий аппарат применять коэф. 0,85 ) </t>
  </si>
  <si>
    <t>аппарат</t>
  </si>
  <si>
    <t>1.81.</t>
  </si>
  <si>
    <t>Сезонное отключение отопительного аппарата или отопительной печи                                                                ( На  каждый  послед.  аппарат , печь применять коэф. 0,85 )</t>
  </si>
  <si>
    <t>1.82.</t>
  </si>
  <si>
    <t xml:space="preserve">Техническое обслуживание  лабораторной   горелки </t>
  </si>
  <si>
    <t>10.1.35.</t>
  </si>
  <si>
    <t>горелка</t>
  </si>
  <si>
    <t>1.83.</t>
  </si>
  <si>
    <t>Техническое обслуживание  плиты ресторанной  с автоматикой   ( На  каждую  последующую горелку применять коэф. 0,4 )</t>
  </si>
  <si>
    <t>1.84.</t>
  </si>
  <si>
    <t>Установка заглушки на  вводе в котельную при диаметре газопровода до 100 мм</t>
  </si>
  <si>
    <t>9.2.20.</t>
  </si>
  <si>
    <t>заглушка</t>
  </si>
  <si>
    <t>101-150 мм</t>
  </si>
  <si>
    <t>151 - 200 мм</t>
  </si>
  <si>
    <t>1.85.</t>
  </si>
  <si>
    <t>Притирка газового крана диаметром до 15мм</t>
  </si>
  <si>
    <t>10.2.220</t>
  </si>
  <si>
    <t>25-40 мм</t>
  </si>
  <si>
    <t>50мм</t>
  </si>
  <si>
    <t>1.86.</t>
  </si>
  <si>
    <t>Смазка газового крана диаметром до 15мм</t>
  </si>
  <si>
    <t>10.2.221</t>
  </si>
  <si>
    <t>25-40мм</t>
  </si>
  <si>
    <t>Проверка состояния охранных зон надземных газопроводов</t>
  </si>
  <si>
    <t>5.1.41.1</t>
  </si>
  <si>
    <t>слесарь 2р.</t>
  </si>
  <si>
    <t>Проверка состояния охранных зон подземных газопроводов</t>
  </si>
  <si>
    <t>5.1.41.2</t>
  </si>
  <si>
    <t>Техническое обслуживание крана шарового на надземном газопроводе</t>
  </si>
  <si>
    <t>1.90.</t>
  </si>
  <si>
    <t>Техническое обслуживание горелок инфракрасного излучения</t>
  </si>
  <si>
    <t>1.91.</t>
  </si>
  <si>
    <t>Проверка герметичности  внутренних газопроводов и газового оборудования коммунально-бытовых предприятий</t>
  </si>
  <si>
    <t>объект</t>
  </si>
  <si>
    <t>1.92.</t>
  </si>
  <si>
    <t>Проверка герметичности внутренних газопроводов и газового оборудования котельных, печей, агрегатов промышленных и сельскохозяйственных производств</t>
  </si>
  <si>
    <t>1.93.</t>
  </si>
  <si>
    <t>Сезонное отключение технологических горелок печей/агрегатов промышленных или сельскохозяйственных предприятий</t>
  </si>
  <si>
    <t>1.94.</t>
  </si>
  <si>
    <t>Отключение/консервация на летний период горелок инфракрасного излучения в сельскохозяйственных помещениях</t>
  </si>
  <si>
    <t>1.95.</t>
  </si>
  <si>
    <t>Пуск газа в газовое оборудование печей/агрегатов сезонного действия промышленных или сельскохозяйственных производств</t>
  </si>
  <si>
    <t>печь/
агрегат</t>
  </si>
  <si>
    <t>1.96.</t>
  </si>
  <si>
    <t>Пуск газа в горелки инфракрасного излучения в сельскохозяйственном помещении после отключения на летний период</t>
  </si>
  <si>
    <t>1.97</t>
  </si>
  <si>
    <t>слесарь 3р.</t>
  </si>
  <si>
    <t>1.98</t>
  </si>
  <si>
    <t>Техническое обсуживание отопительного котла СК-ТГ-10, СК-ТГ-16</t>
  </si>
  <si>
    <t>1.99</t>
  </si>
  <si>
    <t>1.99.1</t>
  </si>
  <si>
    <t>1.99.2</t>
  </si>
  <si>
    <t>1.99.3</t>
  </si>
  <si>
    <t>2.0</t>
  </si>
  <si>
    <t>2.1</t>
  </si>
  <si>
    <t>2.2</t>
  </si>
  <si>
    <t>Техническое обслуживание котлов наружного размещения КСЦВ-100, 200,300</t>
  </si>
  <si>
    <t>2.3</t>
  </si>
  <si>
    <t>2.4</t>
  </si>
  <si>
    <t>Осмотр технического состояния ШРП при двух нитках газопровода</t>
  </si>
  <si>
    <t>7.1.5</t>
  </si>
  <si>
    <t>4.2.16 При выполнении работ/оказании услуг на объектах, находящихся за пределами населенного пункта, в котором находится офис ГРО (филиал ГРО, территориальный участок), к стоимости этих работ/услуг дополнительно следует применять следующие повышающие коэффициенты на переезды:</t>
  </si>
  <si>
    <t>при расстоянии до 5 км включ. – 1,05;</t>
  </si>
  <si>
    <t>свыше 5 до 20 км включ. – 1,2;</t>
  </si>
  <si>
    <t>свыше 20 до 40 км включ. – 1,4;</t>
  </si>
  <si>
    <t>свыше 40 до 60 км включ. – 1,6;</t>
  </si>
  <si>
    <t>свыше 60 до 80 км включ. – 1,8;</t>
  </si>
  <si>
    <t>свыше 80 до 100 км включ. – 2,0;</t>
  </si>
  <si>
    <t>свыше 100 км – 2,2.</t>
  </si>
  <si>
    <t>А.В.Пафов</t>
  </si>
  <si>
    <t>Ведущий экономист</t>
  </si>
  <si>
    <t>Е.В.Песоцкая</t>
  </si>
  <si>
    <t>Цена                            С 01. 01.19, руб.</t>
  </si>
  <si>
    <t>Пафов А.В.</t>
  </si>
  <si>
    <t>Песоцкая Е.В.</t>
  </si>
  <si>
    <t>9.1.24.</t>
  </si>
  <si>
    <t>10.1.19.</t>
  </si>
  <si>
    <t>Техническое обслуживание отопительного котла типа ВНИИСТО, КСГ, КСГВ, КСТГ, КСТ, КСУВ, КС-3Г, КС</t>
  </si>
  <si>
    <t>1.74.1.</t>
  </si>
  <si>
    <t>Техническое обслуживание двухконтурных котлов</t>
  </si>
  <si>
    <t>АО "Новоалександровскрайгаз"</t>
  </si>
  <si>
    <t>Исполнительный директор</t>
  </si>
  <si>
    <t>10.1.37.</t>
  </si>
  <si>
    <t>вводится в действие с 01.01.2020 года</t>
  </si>
  <si>
    <t>Цена    с  01. 01.2020, руб.</t>
  </si>
  <si>
    <t>Приложение №2 к приказу        от "___"_________г.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</si>
</sst>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0.0%"/>
    <numFmt numFmtId="165" formatCode="0.0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Bookman Old Style"/>
      <family val="1"/>
      <charset val="204"/>
    </font>
    <font>
      <sz val="12"/>
      <name val="Bookman Old Style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Bookman Old Style"/>
      <family val="1"/>
      <charset val="204"/>
    </font>
    <font>
      <b/>
      <sz val="12"/>
      <name val="Bookman Old Style"/>
      <family val="1"/>
      <charset val="204"/>
    </font>
    <font>
      <i/>
      <sz val="12"/>
      <name val="Bookman Old Style"/>
      <family val="1"/>
      <charset val="204"/>
    </font>
    <font>
      <b/>
      <i/>
      <sz val="12"/>
      <name val="Bookman Old Style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Bookman Old Style"/>
      <family val="1"/>
      <charset val="204"/>
    </font>
    <font>
      <b/>
      <sz val="10"/>
      <color theme="1"/>
      <name val="Bookman Old Style"/>
      <family val="1"/>
      <charset val="204"/>
    </font>
    <font>
      <b/>
      <u/>
      <sz val="12"/>
      <color theme="1"/>
      <name val="Bookman Old Style"/>
      <family val="1"/>
      <charset val="204"/>
    </font>
    <font>
      <i/>
      <sz val="12"/>
      <color theme="1"/>
      <name val="Bookman Old Style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/>
  </cellStyleXfs>
  <cellXfs count="144">
    <xf numFmtId="0" fontId="0" fillId="0" borderId="0" xfId="0"/>
    <xf numFmtId="49" fontId="3" fillId="0" borderId="7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/>
    </xf>
    <xf numFmtId="4" fontId="3" fillId="0" borderId="7" xfId="1" applyNumberFormat="1" applyFont="1" applyFill="1" applyBorder="1" applyAlignment="1">
      <alignment horizontal="center" vertical="center"/>
    </xf>
    <xf numFmtId="2" fontId="2" fillId="0" borderId="7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4" fontId="3" fillId="2" borderId="7" xfId="1" applyNumberFormat="1" applyFont="1" applyFill="1" applyBorder="1" applyAlignment="1">
      <alignment horizontal="center" vertical="center"/>
    </xf>
    <xf numFmtId="2" fontId="2" fillId="2" borderId="7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vertical="center" wrapText="1"/>
    </xf>
    <xf numFmtId="2" fontId="9" fillId="0" borderId="0" xfId="0" applyNumberFormat="1" applyFont="1" applyFill="1" applyAlignment="1">
      <alignment horizontal="center" vertical="center" wrapText="1"/>
    </xf>
    <xf numFmtId="0" fontId="2" fillId="0" borderId="0" xfId="0" applyFont="1" applyFill="1"/>
    <xf numFmtId="0" fontId="2" fillId="0" borderId="7" xfId="0" applyFont="1" applyFill="1" applyBorder="1"/>
    <xf numFmtId="0" fontId="2" fillId="0" borderId="7" xfId="0" applyFont="1" applyFill="1" applyBorder="1" applyAlignment="1">
      <alignment horizontal="center" vertical="center" wrapText="1"/>
    </xf>
    <xf numFmtId="2" fontId="3" fillId="0" borderId="7" xfId="0" applyNumberFormat="1" applyFont="1" applyFill="1" applyBorder="1" applyAlignment="1">
      <alignment horizontal="center" vertical="center" wrapText="1"/>
    </xf>
    <xf numFmtId="164" fontId="2" fillId="0" borderId="9" xfId="2" applyNumberFormat="1" applyFont="1" applyFill="1" applyBorder="1"/>
    <xf numFmtId="0" fontId="3" fillId="0" borderId="7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0" fontId="13" fillId="0" borderId="7" xfId="0" applyFont="1" applyFill="1" applyBorder="1"/>
    <xf numFmtId="0" fontId="13" fillId="0" borderId="0" xfId="0" applyFont="1" applyFill="1"/>
    <xf numFmtId="49" fontId="3" fillId="0" borderId="7" xfId="0" applyNumberFormat="1" applyFont="1" applyFill="1" applyBorder="1" applyAlignment="1">
      <alignment horizontal="left" vertical="center" wrapText="1"/>
    </xf>
    <xf numFmtId="49" fontId="3" fillId="2" borderId="7" xfId="0" applyNumberFormat="1" applyFont="1" applyFill="1" applyBorder="1" applyAlignment="1">
      <alignment horizontal="left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 vertical="center" wrapText="1"/>
    </xf>
    <xf numFmtId="0" fontId="13" fillId="3" borderId="7" xfId="0" applyFont="1" applyFill="1" applyBorder="1"/>
    <xf numFmtId="164" fontId="2" fillId="3" borderId="9" xfId="2" applyNumberFormat="1" applyFont="1" applyFill="1" applyBorder="1"/>
    <xf numFmtId="49" fontId="2" fillId="2" borderId="3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horizontal="center" vertical="center" wrapText="1"/>
    </xf>
    <xf numFmtId="49" fontId="13" fillId="2" borderId="3" xfId="0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4" fontId="3" fillId="0" borderId="0" xfId="1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/>
    <xf numFmtId="164" fontId="2" fillId="0" borderId="0" xfId="2" applyNumberFormat="1" applyFont="1" applyFill="1" applyBorder="1"/>
    <xf numFmtId="0" fontId="14" fillId="0" borderId="0" xfId="0" applyFont="1" applyBorder="1" applyAlignment="1">
      <alignment horizontal="justify"/>
    </xf>
    <xf numFmtId="49" fontId="13" fillId="0" borderId="8" xfId="0" applyNumberFormat="1" applyFont="1" applyFill="1" applyBorder="1" applyAlignment="1">
      <alignment horizontal="center"/>
    </xf>
    <xf numFmtId="0" fontId="14" fillId="0" borderId="0" xfId="0" applyFont="1"/>
    <xf numFmtId="0" fontId="15" fillId="0" borderId="0" xfId="0" applyFont="1" applyFill="1"/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0" fontId="2" fillId="0" borderId="9" xfId="0" applyFont="1" applyFill="1" applyBorder="1"/>
    <xf numFmtId="2" fontId="2" fillId="0" borderId="9" xfId="0" applyNumberFormat="1" applyFont="1" applyFill="1" applyBorder="1"/>
    <xf numFmtId="0" fontId="3" fillId="0" borderId="7" xfId="0" applyFont="1" applyFill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center" vertical="center" wrapText="1"/>
    </xf>
    <xf numFmtId="49" fontId="13" fillId="0" borderId="7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7" fillId="0" borderId="0" xfId="0" applyFont="1" applyFill="1"/>
    <xf numFmtId="0" fontId="7" fillId="0" borderId="7" xfId="0" applyFont="1" applyFill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165" fontId="2" fillId="0" borderId="7" xfId="0" applyNumberFormat="1" applyFont="1" applyFill="1" applyBorder="1"/>
    <xf numFmtId="0" fontId="2" fillId="0" borderId="7" xfId="0" applyFont="1" applyFill="1" applyBorder="1" applyAlignment="1">
      <alignment horizontal="center"/>
    </xf>
    <xf numFmtId="0" fontId="2" fillId="0" borderId="7" xfId="0" applyFont="1" applyFill="1" applyBorder="1" applyAlignment="1">
      <alignment vertical="center"/>
    </xf>
    <xf numFmtId="2" fontId="2" fillId="0" borderId="7" xfId="0" applyNumberFormat="1" applyFont="1" applyFill="1" applyBorder="1" applyAlignment="1">
      <alignment vertical="center"/>
    </xf>
    <xf numFmtId="0" fontId="13" fillId="0" borderId="7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wrapText="1"/>
    </xf>
    <xf numFmtId="0" fontId="2" fillId="2" borderId="7" xfId="0" applyFont="1" applyFill="1" applyBorder="1" applyAlignment="1">
      <alignment horizontal="center"/>
    </xf>
    <xf numFmtId="0" fontId="2" fillId="3" borderId="7" xfId="0" applyFont="1" applyFill="1" applyBorder="1"/>
    <xf numFmtId="2" fontId="2" fillId="0" borderId="5" xfId="0" applyNumberFormat="1" applyFont="1" applyFill="1" applyBorder="1" applyAlignment="1">
      <alignment horizontal="right" vertical="center"/>
    </xf>
    <xf numFmtId="2" fontId="2" fillId="0" borderId="6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vertical="center"/>
    </xf>
    <xf numFmtId="2" fontId="2" fillId="0" borderId="6" xfId="0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2" fontId="2" fillId="0" borderId="6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center" vertical="center" wrapText="1"/>
    </xf>
    <xf numFmtId="4" fontId="11" fillId="0" borderId="17" xfId="0" applyNumberFormat="1" applyFont="1" applyFill="1" applyBorder="1" applyAlignment="1">
      <alignment horizontal="left" vertical="center" wrapText="1"/>
    </xf>
    <xf numFmtId="4" fontId="11" fillId="0" borderId="16" xfId="0" applyNumberFormat="1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/>
    </xf>
    <xf numFmtId="4" fontId="11" fillId="0" borderId="1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top" wrapText="1"/>
    </xf>
    <xf numFmtId="49" fontId="2" fillId="2" borderId="7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left" vertical="center" wrapText="1"/>
    </xf>
    <xf numFmtId="1" fontId="3" fillId="0" borderId="7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center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wrapText="1"/>
    </xf>
    <xf numFmtId="4" fontId="11" fillId="0" borderId="12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 5" xfId="3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6;&#1061;&#1048;&#1042;/&#1055;&#1080;&#1083;&#1102;&#1075;&#1080;&#1085;&#1072;/&#1055;&#1088;&#1077;&#1081;&#1089;&#1082;&#1091;&#1088;&#1072;&#1085;&#1090;%202017/&#1055;&#1088;&#1072;&#1081;&#1089;%20&#1087;&#1086;%20&#1084;&#1077;&#1090;&#1086;&#1076;&#1080;&#1082;&#1077;%20(&#1082;&#1086;&#1084;&#1073;&#1099;&#1090;)%20&#1043;&#1072;&#1079;&#1087;&#1088;&#1086;&#1084;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"/>
      <sheetName val="ФОТ"/>
      <sheetName val="Накладные после ФСТ"/>
    </sheetNames>
    <sheetDataSet>
      <sheetData sheetId="0" refreshError="1">
        <row r="14">
          <cell r="E14" t="str">
            <v>слесарь 2 р.</v>
          </cell>
        </row>
        <row r="15">
          <cell r="E15" t="str">
            <v>слесарь 3 р.</v>
          </cell>
        </row>
        <row r="16">
          <cell r="E16" t="str">
            <v>слесарь 2 р.</v>
          </cell>
        </row>
        <row r="17">
          <cell r="E17" t="str">
            <v>слесарь 3 р.</v>
          </cell>
        </row>
        <row r="18">
          <cell r="E18" t="str">
            <v>слесарь 2 р.</v>
          </cell>
        </row>
        <row r="19">
          <cell r="E19" t="str">
            <v>слесарь 3 р.</v>
          </cell>
        </row>
        <row r="20">
          <cell r="E20" t="str">
            <v>слесарь 2 р.</v>
          </cell>
        </row>
        <row r="21">
          <cell r="E21" t="str">
            <v>слесарь 3 р.</v>
          </cell>
        </row>
        <row r="22">
          <cell r="E22" t="str">
            <v>слесарь 2 р.</v>
          </cell>
        </row>
        <row r="23">
          <cell r="E23" t="str">
            <v>слесарь 3 р.</v>
          </cell>
        </row>
        <row r="24">
          <cell r="E24" t="str">
            <v>слесарь 2 р.</v>
          </cell>
        </row>
        <row r="25">
          <cell r="E25" t="str">
            <v>слесарь 3 р.</v>
          </cell>
        </row>
        <row r="26">
          <cell r="E26" t="str">
            <v>слесарь 2 р.</v>
          </cell>
        </row>
        <row r="27">
          <cell r="E27" t="str">
            <v>слесарь 3 р.</v>
          </cell>
        </row>
        <row r="28">
          <cell r="E28" t="str">
            <v>слесарь 2 р.</v>
          </cell>
        </row>
        <row r="29">
          <cell r="E29" t="str">
            <v>слесарь 3 р.</v>
          </cell>
        </row>
        <row r="30">
          <cell r="E30" t="str">
            <v>слесарь 2 р.</v>
          </cell>
        </row>
        <row r="31">
          <cell r="E31" t="str">
            <v>слесарь 3 р.</v>
          </cell>
        </row>
        <row r="32">
          <cell r="E32" t="str">
            <v>слесарь 2 р.</v>
          </cell>
        </row>
        <row r="33">
          <cell r="E33" t="str">
            <v>слесарь 3 р.</v>
          </cell>
        </row>
        <row r="34">
          <cell r="E34" t="str">
            <v>слесарь 2 р.</v>
          </cell>
        </row>
        <row r="35">
          <cell r="E35" t="str">
            <v>слесарь 3 р.</v>
          </cell>
        </row>
        <row r="36">
          <cell r="E36" t="str">
            <v>слесарь 2 р.</v>
          </cell>
        </row>
        <row r="37">
          <cell r="E37" t="str">
            <v>слесарь 3 р.</v>
          </cell>
        </row>
        <row r="38">
          <cell r="E38" t="str">
            <v>слесарь 2 р.</v>
          </cell>
        </row>
        <row r="39">
          <cell r="E39" t="str">
            <v>слесарь 3 р.</v>
          </cell>
        </row>
        <row r="40">
          <cell r="E40" t="str">
            <v>слесарь 2 р.</v>
          </cell>
        </row>
        <row r="41">
          <cell r="E41" t="str">
            <v>слесарь 3 р.</v>
          </cell>
        </row>
        <row r="42">
          <cell r="E42" t="str">
            <v>слесарь 2 р.</v>
          </cell>
        </row>
        <row r="43">
          <cell r="E43" t="str">
            <v>слесарь 3 р.</v>
          </cell>
        </row>
        <row r="44">
          <cell r="E44" t="str">
            <v>слесарь 3 р.</v>
          </cell>
        </row>
        <row r="45">
          <cell r="E45" t="str">
            <v>слесарь 2 р.</v>
          </cell>
        </row>
        <row r="46">
          <cell r="E46" t="str">
            <v>слесарь 2 р.</v>
          </cell>
        </row>
        <row r="47">
          <cell r="E47" t="str">
            <v>слесарь 2 р.</v>
          </cell>
        </row>
        <row r="48">
          <cell r="E48" t="str">
            <v>слесарь 2 р.</v>
          </cell>
        </row>
        <row r="49">
          <cell r="E49" t="str">
            <v>слесарь 3 р.</v>
          </cell>
        </row>
        <row r="50">
          <cell r="E50" t="str">
            <v>слесарь 2 р.</v>
          </cell>
        </row>
        <row r="51">
          <cell r="E51" t="str">
            <v>слесарь 3 р.</v>
          </cell>
        </row>
        <row r="52">
          <cell r="E52" t="str">
            <v>слесарь 3 р.</v>
          </cell>
        </row>
        <row r="53">
          <cell r="E53" t="str">
            <v>слесарь 4 р.</v>
          </cell>
        </row>
        <row r="54">
          <cell r="E54" t="str">
            <v>слесарь 3 р.</v>
          </cell>
        </row>
        <row r="55">
          <cell r="E55" t="str">
            <v>слесарь 4 р.</v>
          </cell>
        </row>
        <row r="56">
          <cell r="E56" t="str">
            <v>слесарь 3 р.</v>
          </cell>
        </row>
        <row r="57">
          <cell r="E57" t="str">
            <v>слесарь 4 р.</v>
          </cell>
        </row>
        <row r="58">
          <cell r="E58" t="str">
            <v>слесарь 3 р.</v>
          </cell>
        </row>
        <row r="59">
          <cell r="E59" t="str">
            <v>слесарь 3 р.</v>
          </cell>
        </row>
        <row r="60">
          <cell r="E60" t="str">
            <v>слесарь 3 р.</v>
          </cell>
        </row>
        <row r="61">
          <cell r="E61" t="str">
            <v>слесарь 3 р.</v>
          </cell>
        </row>
        <row r="62">
          <cell r="E62" t="str">
            <v>слесарь 3 р.</v>
          </cell>
        </row>
        <row r="63">
          <cell r="E63" t="str">
            <v>слесарь 3 р.</v>
          </cell>
        </row>
        <row r="64">
          <cell r="E64" t="str">
            <v>слесарь 3 р.</v>
          </cell>
        </row>
        <row r="66">
          <cell r="E66" t="str">
            <v>слесарь 3 р.</v>
          </cell>
        </row>
        <row r="67">
          <cell r="E67" t="str">
            <v>слесарь 3 р.</v>
          </cell>
        </row>
        <row r="68">
          <cell r="E68" t="str">
            <v>слесарь 4 р.</v>
          </cell>
        </row>
        <row r="69">
          <cell r="E69" t="str">
            <v>слесарь 4 р.</v>
          </cell>
        </row>
        <row r="70">
          <cell r="E70" t="str">
            <v>слесарь 4 р.</v>
          </cell>
        </row>
        <row r="71">
          <cell r="E71" t="str">
            <v>слесарь 4 р.</v>
          </cell>
        </row>
        <row r="72">
          <cell r="E72" t="str">
            <v>слесарь 4 р.</v>
          </cell>
        </row>
        <row r="74">
          <cell r="E74" t="str">
            <v>слесарь 3 р.</v>
          </cell>
        </row>
        <row r="75">
          <cell r="E75" t="str">
            <v>слесарь 3 р.</v>
          </cell>
        </row>
        <row r="76">
          <cell r="E76" t="str">
            <v>слесарь 3 р.</v>
          </cell>
        </row>
        <row r="77">
          <cell r="E77" t="str">
            <v>слесарь 3 р.</v>
          </cell>
        </row>
        <row r="78">
          <cell r="E78" t="str">
            <v>слесарь 3 р.</v>
          </cell>
        </row>
        <row r="79">
          <cell r="E79" t="str">
            <v>слесарь 3 р.</v>
          </cell>
        </row>
        <row r="80">
          <cell r="E80" t="str">
            <v>слесарь 3 р.</v>
          </cell>
        </row>
        <row r="81">
          <cell r="E81" t="str">
            <v>слесарь 3 р.</v>
          </cell>
        </row>
        <row r="82">
          <cell r="E82" t="str">
            <v>слесарь 4 р.</v>
          </cell>
        </row>
        <row r="83">
          <cell r="E83" t="str">
            <v>слесарь 5 р.</v>
          </cell>
        </row>
        <row r="84">
          <cell r="E84" t="str">
            <v>слесарь 3 р.</v>
          </cell>
        </row>
        <row r="85">
          <cell r="E85" t="str">
            <v>слесарь 4 р.</v>
          </cell>
        </row>
        <row r="86">
          <cell r="E86" t="str">
            <v>слесарь 5 р.</v>
          </cell>
        </row>
        <row r="87">
          <cell r="E87" t="str">
            <v>слесарь 3 р.</v>
          </cell>
        </row>
        <row r="88">
          <cell r="E88" t="str">
            <v>слесарь 4 р.</v>
          </cell>
        </row>
        <row r="89">
          <cell r="E89" t="str">
            <v>слесарь 5 р.</v>
          </cell>
        </row>
        <row r="90">
          <cell r="E90" t="str">
            <v>слесарь 3 р.</v>
          </cell>
        </row>
        <row r="91">
          <cell r="E91" t="str">
            <v>слесарь 4 р.</v>
          </cell>
        </row>
        <row r="92">
          <cell r="E92" t="str">
            <v>слесарь 5 р.</v>
          </cell>
        </row>
        <row r="93">
          <cell r="E93" t="str">
            <v>слесарь 3 р.</v>
          </cell>
        </row>
        <row r="94">
          <cell r="E94" t="str">
            <v>слесарь 4 р.</v>
          </cell>
        </row>
        <row r="95">
          <cell r="E95" t="str">
            <v>слесарь 5 р.</v>
          </cell>
        </row>
        <row r="96">
          <cell r="E96" t="str">
            <v>слесарь 3 р.</v>
          </cell>
        </row>
        <row r="97">
          <cell r="E97" t="str">
            <v>слесарь 4 р.</v>
          </cell>
        </row>
        <row r="98">
          <cell r="E98" t="str">
            <v>слесарь 5 р.</v>
          </cell>
        </row>
        <row r="99">
          <cell r="E99" t="str">
            <v>слесарь 4 р.</v>
          </cell>
        </row>
        <row r="100">
          <cell r="E100" t="str">
            <v>слесарь 5 р.</v>
          </cell>
        </row>
        <row r="101">
          <cell r="E101" t="str">
            <v>слесарь 4 р.</v>
          </cell>
        </row>
        <row r="102">
          <cell r="E102" t="str">
            <v>слесарь 5 р.</v>
          </cell>
        </row>
        <row r="103">
          <cell r="E103" t="str">
            <v>слесарь 4 р.</v>
          </cell>
        </row>
        <row r="104">
          <cell r="E104" t="str">
            <v>слесарь 4 р.</v>
          </cell>
        </row>
        <row r="105">
          <cell r="E105" t="str">
            <v>слесарь 4 р.</v>
          </cell>
        </row>
        <row r="106">
          <cell r="E106" t="str">
            <v>слесарь 5 р.</v>
          </cell>
        </row>
        <row r="107">
          <cell r="E107" t="str">
            <v>слесарь 4 р.</v>
          </cell>
        </row>
        <row r="108">
          <cell r="E108" t="str">
            <v>слесарь 5 р.</v>
          </cell>
        </row>
        <row r="110">
          <cell r="E110" t="str">
            <v>слесарь 4 р.</v>
          </cell>
        </row>
        <row r="111">
          <cell r="E111" t="str">
            <v>слесарь 4 р.</v>
          </cell>
        </row>
        <row r="113">
          <cell r="E113" t="str">
            <v>слесарь 4 р.</v>
          </cell>
        </row>
        <row r="114">
          <cell r="E114" t="str">
            <v>слесарь 4 р.</v>
          </cell>
        </row>
        <row r="115">
          <cell r="E115" t="str">
            <v>слесарь 4 р.</v>
          </cell>
        </row>
        <row r="116">
          <cell r="E116" t="str">
            <v>слесарь 4 р.</v>
          </cell>
        </row>
        <row r="117">
          <cell r="E117" t="str">
            <v>слесарь 4 р.</v>
          </cell>
        </row>
        <row r="118">
          <cell r="E118" t="str">
            <v>слесарь 4 р.</v>
          </cell>
        </row>
        <row r="119">
          <cell r="E119" t="str">
            <v>слесарь 3 р.</v>
          </cell>
        </row>
        <row r="120">
          <cell r="E120" t="str">
            <v>слесарь 4 р.</v>
          </cell>
        </row>
        <row r="121">
          <cell r="E121" t="str">
            <v>слесарь 5 р.</v>
          </cell>
        </row>
        <row r="122">
          <cell r="E122" t="str">
            <v>слесарь 3 р.</v>
          </cell>
        </row>
        <row r="123">
          <cell r="E123" t="str">
            <v>слесарь 4 р.</v>
          </cell>
        </row>
        <row r="124">
          <cell r="E124" t="str">
            <v>слесарь 5 р.</v>
          </cell>
        </row>
        <row r="125">
          <cell r="E125" t="str">
            <v>слесарь 4 р.</v>
          </cell>
        </row>
        <row r="126">
          <cell r="E126" t="str">
            <v>слесарь 4 р.</v>
          </cell>
        </row>
        <row r="127">
          <cell r="E127" t="str">
            <v>слесарь 5 р.</v>
          </cell>
        </row>
        <row r="128">
          <cell r="E128" t="str">
            <v>слесарь 3 р.</v>
          </cell>
        </row>
        <row r="129">
          <cell r="E129" t="str">
            <v>слесарь 5 р.</v>
          </cell>
        </row>
        <row r="130">
          <cell r="E130" t="str">
            <v>слесарь 3 р.</v>
          </cell>
        </row>
        <row r="131">
          <cell r="E131" t="str">
            <v>слесарь 5 р.</v>
          </cell>
        </row>
        <row r="132">
          <cell r="E132" t="str">
            <v>слесарь 3 р.</v>
          </cell>
        </row>
        <row r="133">
          <cell r="E133" t="str">
            <v>слесарь 4 р.</v>
          </cell>
        </row>
        <row r="134">
          <cell r="E134" t="str">
            <v>слесарь 3 р.</v>
          </cell>
        </row>
        <row r="135">
          <cell r="E135" t="str">
            <v>слесарь 5 р.</v>
          </cell>
        </row>
        <row r="136">
          <cell r="E136" t="str">
            <v>слесарь 3 р.</v>
          </cell>
        </row>
        <row r="137">
          <cell r="E137" t="str">
            <v>слесарь 5 р.</v>
          </cell>
        </row>
        <row r="138">
          <cell r="E138" t="str">
            <v>слесарь 4 р.</v>
          </cell>
        </row>
        <row r="139">
          <cell r="E139" t="str">
            <v>слесарь 5 р.</v>
          </cell>
        </row>
        <row r="140">
          <cell r="E140" t="str">
            <v>слесарь 3 р.</v>
          </cell>
        </row>
        <row r="141">
          <cell r="E141" t="str">
            <v>слесарь 4 р.</v>
          </cell>
        </row>
        <row r="142">
          <cell r="E142" t="str">
            <v>слесарь 3 р.</v>
          </cell>
        </row>
        <row r="143">
          <cell r="E143" t="str">
            <v>слесарь 4 р.</v>
          </cell>
        </row>
        <row r="144">
          <cell r="E144" t="str">
            <v>слесарь 3 р.</v>
          </cell>
        </row>
        <row r="145">
          <cell r="E145" t="str">
            <v>слесарь 4 р.</v>
          </cell>
        </row>
        <row r="146">
          <cell r="E146" t="str">
            <v>слесарь 3 р.</v>
          </cell>
        </row>
        <row r="147">
          <cell r="E147" t="str">
            <v>слесарь 4 р.</v>
          </cell>
        </row>
        <row r="148">
          <cell r="E148" t="str">
            <v>слесарь 3 р.</v>
          </cell>
        </row>
        <row r="149">
          <cell r="E149" t="str">
            <v>слесарь 4 р.</v>
          </cell>
        </row>
        <row r="150">
          <cell r="E150" t="str">
            <v>слесарь 3 р.</v>
          </cell>
        </row>
        <row r="151">
          <cell r="E151" t="str">
            <v>слесарь 4 р.</v>
          </cell>
        </row>
        <row r="152">
          <cell r="E152" t="str">
            <v>слесарь 3 р.</v>
          </cell>
        </row>
        <row r="153">
          <cell r="E153" t="str">
            <v>слесарь 4 р.</v>
          </cell>
        </row>
        <row r="154">
          <cell r="E154" t="str">
            <v>слесарь 3 р.</v>
          </cell>
        </row>
        <row r="155">
          <cell r="E155" t="str">
            <v>слесарь 4 р.</v>
          </cell>
        </row>
        <row r="156">
          <cell r="E156" t="str">
            <v>слесарь 3 р.</v>
          </cell>
        </row>
        <row r="157">
          <cell r="E157" t="str">
            <v>слесарь 4 р.</v>
          </cell>
        </row>
        <row r="158">
          <cell r="E158" t="str">
            <v>слесарь 3 р.</v>
          </cell>
        </row>
        <row r="159">
          <cell r="E159" t="str">
            <v>слесарь 4 р.</v>
          </cell>
        </row>
        <row r="160">
          <cell r="E160" t="str">
            <v>слесарь 3 р.</v>
          </cell>
        </row>
        <row r="161">
          <cell r="E161" t="str">
            <v>слесарь 4 р.</v>
          </cell>
        </row>
        <row r="162">
          <cell r="E162" t="str">
            <v>слесарь 3 р.</v>
          </cell>
        </row>
        <row r="163">
          <cell r="E163" t="str">
            <v>слесарь 4 р.</v>
          </cell>
        </row>
        <row r="164">
          <cell r="E164" t="str">
            <v>слесарь 3 р.</v>
          </cell>
        </row>
        <row r="165">
          <cell r="E165" t="str">
            <v>слесарь 4 р.</v>
          </cell>
        </row>
        <row r="166">
          <cell r="E166" t="str">
            <v>слесарь 3 р.</v>
          </cell>
        </row>
        <row r="167">
          <cell r="E167" t="str">
            <v>слесарь 4 р.</v>
          </cell>
        </row>
        <row r="168">
          <cell r="E168" t="str">
            <v>слесарь 3 р.</v>
          </cell>
        </row>
        <row r="169">
          <cell r="E169" t="str">
            <v>слесарь 4 р.</v>
          </cell>
        </row>
        <row r="170">
          <cell r="E170" t="str">
            <v>слесарь 3 р.</v>
          </cell>
        </row>
        <row r="171">
          <cell r="E171" t="str">
            <v>слесарь 4 р.</v>
          </cell>
        </row>
        <row r="172">
          <cell r="E172" t="str">
            <v>слесарь 3 р.</v>
          </cell>
        </row>
        <row r="173">
          <cell r="E173" t="str">
            <v>слесарь 4 р.</v>
          </cell>
        </row>
        <row r="174">
          <cell r="E174" t="str">
            <v>слесарь 4 р.</v>
          </cell>
        </row>
        <row r="175">
          <cell r="E175" t="str">
            <v>слесарь 5 р.</v>
          </cell>
        </row>
        <row r="176">
          <cell r="E176" t="str">
            <v>слесарь 4 р.</v>
          </cell>
        </row>
        <row r="177">
          <cell r="E177" t="str">
            <v>слесарь 5 р.</v>
          </cell>
        </row>
        <row r="178">
          <cell r="E178" t="str">
            <v>слесарь 4 р.</v>
          </cell>
        </row>
        <row r="179">
          <cell r="E179" t="str">
            <v>слесарь 5 р.</v>
          </cell>
        </row>
        <row r="180">
          <cell r="E180" t="str">
            <v>слесарь 4 р.</v>
          </cell>
        </row>
        <row r="181">
          <cell r="E181" t="str">
            <v>слесарь 5 р.</v>
          </cell>
        </row>
        <row r="182">
          <cell r="E182" t="str">
            <v>слесарь 4 р.</v>
          </cell>
        </row>
        <row r="183">
          <cell r="E183" t="str">
            <v>слесарь 5 р.</v>
          </cell>
        </row>
        <row r="184">
          <cell r="E184" t="str">
            <v>слесарь 4 р.</v>
          </cell>
        </row>
        <row r="185">
          <cell r="E185" t="str">
            <v>слесарь 5 р.</v>
          </cell>
        </row>
        <row r="186">
          <cell r="E186" t="str">
            <v>слесарь 4 р.</v>
          </cell>
        </row>
        <row r="187">
          <cell r="E187" t="str">
            <v>слесарь 5 р.</v>
          </cell>
        </row>
        <row r="188">
          <cell r="E188" t="str">
            <v>слесарь 4 р.</v>
          </cell>
        </row>
        <row r="189">
          <cell r="E189" t="str">
            <v>слесарь 5 р.</v>
          </cell>
        </row>
        <row r="190">
          <cell r="E190" t="str">
            <v>слесарь 4 р.</v>
          </cell>
        </row>
        <row r="191">
          <cell r="E191" t="str">
            <v>слесарь 5 р.</v>
          </cell>
        </row>
        <row r="192">
          <cell r="E192" t="str">
            <v>слесарь 2 р.</v>
          </cell>
        </row>
        <row r="193">
          <cell r="E193" t="str">
            <v>слесарь 2 р.</v>
          </cell>
        </row>
        <row r="194">
          <cell r="E194" t="str">
            <v>слесарь 2 р.</v>
          </cell>
        </row>
        <row r="195">
          <cell r="E195" t="str">
            <v>слесарь 4 р.</v>
          </cell>
        </row>
        <row r="196">
          <cell r="E196" t="str">
            <v>слесарь 3 р.</v>
          </cell>
        </row>
        <row r="197">
          <cell r="E197" t="str">
            <v>слесарь 4 р.</v>
          </cell>
        </row>
        <row r="198">
          <cell r="E198" t="str">
            <v>слесарь 4 р.</v>
          </cell>
        </row>
        <row r="199">
          <cell r="E199" t="str">
            <v>слесарь 4 р.</v>
          </cell>
        </row>
        <row r="200">
          <cell r="E200" t="str">
            <v>слесарь 4 р.</v>
          </cell>
        </row>
        <row r="201">
          <cell r="E201" t="str">
            <v>слесарь 4 р.</v>
          </cell>
        </row>
        <row r="202">
          <cell r="E202" t="str">
            <v>слесарь 4 р.</v>
          </cell>
        </row>
        <row r="203">
          <cell r="E203" t="str">
            <v>слесарь 3 р.</v>
          </cell>
        </row>
        <row r="204">
          <cell r="E204" t="str">
            <v>слесарь 4 р.</v>
          </cell>
        </row>
        <row r="205">
          <cell r="E205" t="str">
            <v>слесарь 4 р.</v>
          </cell>
        </row>
        <row r="206">
          <cell r="E206" t="str">
            <v>слесарь 4 р.</v>
          </cell>
        </row>
        <row r="207">
          <cell r="E207" t="str">
            <v>слесарь 4 р.</v>
          </cell>
        </row>
        <row r="208">
          <cell r="E208" t="str">
            <v>слесарь 4 р.</v>
          </cell>
        </row>
        <row r="210">
          <cell r="E210" t="str">
            <v>слесарь 4 р.</v>
          </cell>
        </row>
        <row r="211">
          <cell r="E211" t="str">
            <v>слесарь 3 р.</v>
          </cell>
        </row>
        <row r="212">
          <cell r="E212" t="str">
            <v>слесарь 4 р.</v>
          </cell>
        </row>
        <row r="213">
          <cell r="E213" t="str">
            <v>слесарь 3 р.</v>
          </cell>
        </row>
        <row r="214">
          <cell r="E214" t="str">
            <v>слесарь 3 р.</v>
          </cell>
        </row>
        <row r="215">
          <cell r="E215" t="str">
            <v>слесарь 4 р.</v>
          </cell>
        </row>
        <row r="216">
          <cell r="E216" t="str">
            <v>слесарь 3 р.</v>
          </cell>
        </row>
        <row r="217">
          <cell r="E217" t="str">
            <v>слесарь 3 р.</v>
          </cell>
        </row>
        <row r="218">
          <cell r="E218" t="str">
            <v>слесарь 3 р.</v>
          </cell>
        </row>
        <row r="219">
          <cell r="E219" t="str">
            <v>слесарь 3 р.</v>
          </cell>
        </row>
        <row r="220">
          <cell r="E220" t="str">
            <v>слесарь 3 р.</v>
          </cell>
        </row>
        <row r="221">
          <cell r="E221" t="str">
            <v>слесарь 3 р.</v>
          </cell>
        </row>
        <row r="222">
          <cell r="E222" t="str">
            <v>слесарь 3 р.</v>
          </cell>
        </row>
        <row r="223">
          <cell r="E223" t="str">
            <v>слесарь 3 р.</v>
          </cell>
        </row>
        <row r="224">
          <cell r="E224" t="str">
            <v>слесарь 3 р.</v>
          </cell>
        </row>
        <row r="227">
          <cell r="E227" t="str">
            <v>слесарь 3 р.</v>
          </cell>
        </row>
        <row r="228">
          <cell r="E228" t="str">
            <v>слесарь 4 р.</v>
          </cell>
        </row>
        <row r="229">
          <cell r="E229" t="str">
            <v>слесарь 3 р.</v>
          </cell>
        </row>
        <row r="230">
          <cell r="E230" t="str">
            <v>слесарь 4 р.</v>
          </cell>
        </row>
        <row r="231">
          <cell r="E231" t="str">
            <v>слесарь 4 р.</v>
          </cell>
        </row>
        <row r="232">
          <cell r="E232" t="str">
            <v>слесарь 5 р.</v>
          </cell>
        </row>
        <row r="233">
          <cell r="E233" t="str">
            <v>слесарь 4 р.</v>
          </cell>
        </row>
        <row r="234">
          <cell r="E234" t="str">
            <v>слесарь 4 р.</v>
          </cell>
        </row>
        <row r="235">
          <cell r="E235" t="str">
            <v>слесарь 3 р.</v>
          </cell>
        </row>
        <row r="236">
          <cell r="E236" t="str">
            <v>слесарь 5 р.</v>
          </cell>
        </row>
        <row r="237">
          <cell r="E237" t="str">
            <v>слесарь 3 р.</v>
          </cell>
        </row>
      </sheetData>
      <sheetData sheetId="1" refreshError="1">
        <row r="1">
          <cell r="A1" t="str">
            <v>Состав исполнителей</v>
          </cell>
          <cell r="B1" t="str">
            <v>ЧТС, рублей</v>
          </cell>
        </row>
        <row r="2">
          <cell r="A2" t="str">
            <v>слесарь 2 р.</v>
          </cell>
          <cell r="B2">
            <v>114.82</v>
          </cell>
        </row>
        <row r="3">
          <cell r="A3" t="str">
            <v>слесарь 3 р.</v>
          </cell>
          <cell r="B3">
            <v>128.15</v>
          </cell>
        </row>
        <row r="4">
          <cell r="A4" t="str">
            <v>слесарь 4 р.</v>
          </cell>
          <cell r="B4">
            <v>143.52000000000001</v>
          </cell>
        </row>
        <row r="5">
          <cell r="A5" t="str">
            <v>слесарь 5 р.</v>
          </cell>
          <cell r="B5">
            <v>160.94999999999999</v>
          </cell>
        </row>
        <row r="6">
          <cell r="A6" t="str">
            <v>слесарь 6 р.</v>
          </cell>
          <cell r="B6">
            <v>178.38</v>
          </cell>
        </row>
        <row r="7">
          <cell r="A7" t="str">
            <v>инженер</v>
          </cell>
          <cell r="B7">
            <v>284.99</v>
          </cell>
        </row>
        <row r="8">
          <cell r="A8" t="str">
            <v>мастер 6 р.</v>
          </cell>
          <cell r="B8">
            <v>178.38</v>
          </cell>
        </row>
        <row r="9">
          <cell r="A9" t="str">
            <v>мастер 8 р.</v>
          </cell>
          <cell r="B9">
            <v>226.56</v>
          </cell>
        </row>
        <row r="10">
          <cell r="A10" t="str">
            <v>эл.газосв 4р</v>
          </cell>
          <cell r="B10">
            <v>157.87</v>
          </cell>
        </row>
        <row r="11">
          <cell r="A11" t="str">
            <v>эл.газосв 5р</v>
          </cell>
          <cell r="B11">
            <v>177.04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63"/>
  <sheetViews>
    <sheetView tabSelected="1" topLeftCell="A237" workbookViewId="0">
      <selection activeCell="AA249" sqref="AA249"/>
    </sheetView>
  </sheetViews>
  <sheetFormatPr defaultRowHeight="15.75" x14ac:dyDescent="0.25"/>
  <cols>
    <col min="1" max="1" width="9.140625" style="7"/>
    <col min="2" max="2" width="47.85546875" style="8" customWidth="1"/>
    <col min="3" max="3" width="11.7109375" style="9" customWidth="1"/>
    <col min="4" max="4" width="14.42578125" style="9" customWidth="1"/>
    <col min="5" max="5" width="28.42578125" style="8" hidden="1" customWidth="1"/>
    <col min="6" max="6" width="9.140625" style="8" hidden="1" customWidth="1"/>
    <col min="7" max="7" width="19.42578125" style="8" hidden="1" customWidth="1"/>
    <col min="8" max="9" width="9.140625" style="8" hidden="1" customWidth="1"/>
    <col min="10" max="10" width="11.42578125" style="8" hidden="1" customWidth="1"/>
    <col min="11" max="11" width="9.140625" style="8" hidden="1" customWidth="1"/>
    <col min="12" max="12" width="13.5703125" style="8" hidden="1" customWidth="1"/>
    <col min="13" max="13" width="13.28515625" style="8" hidden="1" customWidth="1"/>
    <col min="14" max="14" width="14" style="8" hidden="1" customWidth="1"/>
    <col min="15" max="15" width="10.85546875" style="8" hidden="1" customWidth="1"/>
    <col min="16" max="16" width="9.140625" style="8" hidden="1" customWidth="1"/>
    <col min="17" max="17" width="14.42578125" style="8" hidden="1" customWidth="1"/>
    <col min="18" max="18" width="10.7109375" style="8" hidden="1" customWidth="1"/>
    <col min="19" max="19" width="16.5703125" style="8" hidden="1" customWidth="1"/>
    <col min="20" max="20" width="9.140625" style="8" hidden="1" customWidth="1"/>
    <col min="21" max="21" width="10.28515625" style="8" hidden="1" customWidth="1"/>
    <col min="22" max="22" width="12.85546875" style="8" customWidth="1"/>
    <col min="23" max="23" width="12.5703125" style="8" bestFit="1" customWidth="1"/>
    <col min="24" max="16384" width="9.140625" style="8"/>
  </cols>
  <sheetData>
    <row r="1" spans="1:25" x14ac:dyDescent="0.25">
      <c r="M1" s="16" t="s">
        <v>141</v>
      </c>
      <c r="N1" s="16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</row>
    <row r="2" spans="1:25" x14ac:dyDescent="0.25">
      <c r="B2" s="88" t="s">
        <v>439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</row>
    <row r="3" spans="1:25" x14ac:dyDescent="0.25">
      <c r="B3" s="18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</row>
    <row r="4" spans="1:25" ht="34.5" customHeight="1" x14ac:dyDescent="0.25">
      <c r="A4" s="89" t="s">
        <v>0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</row>
    <row r="5" spans="1:25" ht="27.75" customHeight="1" x14ac:dyDescent="0.25">
      <c r="A5" s="89" t="s">
        <v>142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</row>
    <row r="6" spans="1:25" ht="15.75" customHeight="1" x14ac:dyDescent="0.25">
      <c r="A6" s="90" t="s">
        <v>143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</row>
    <row r="7" spans="1:25" ht="15.75" customHeight="1" x14ac:dyDescent="0.25">
      <c r="A7" s="91" t="s">
        <v>437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</row>
    <row r="8" spans="1:25" ht="16.5" thickBot="1" x14ac:dyDescent="0.3">
      <c r="F8" s="19"/>
      <c r="G8" s="20"/>
      <c r="I8" s="19"/>
      <c r="O8" s="21"/>
    </row>
    <row r="9" spans="1:25" s="22" customFormat="1" ht="49.5" customHeight="1" thickBot="1" x14ac:dyDescent="0.3">
      <c r="A9" s="134" t="s">
        <v>1</v>
      </c>
      <c r="B9" s="135" t="s">
        <v>2</v>
      </c>
      <c r="C9" s="136" t="s">
        <v>3</v>
      </c>
      <c r="D9" s="137" t="s">
        <v>4</v>
      </c>
      <c r="E9" s="137" t="s">
        <v>5</v>
      </c>
      <c r="F9" s="137" t="s">
        <v>6</v>
      </c>
      <c r="G9" s="137" t="s">
        <v>144</v>
      </c>
      <c r="H9" s="135" t="s">
        <v>7</v>
      </c>
      <c r="I9" s="135" t="s">
        <v>8</v>
      </c>
      <c r="J9" s="135" t="s">
        <v>9</v>
      </c>
      <c r="K9" s="137" t="s">
        <v>145</v>
      </c>
      <c r="L9" s="135" t="s">
        <v>146</v>
      </c>
      <c r="M9" s="137" t="s">
        <v>10</v>
      </c>
      <c r="N9" s="138" t="s">
        <v>147</v>
      </c>
      <c r="O9" s="138"/>
      <c r="P9" s="139" t="s">
        <v>148</v>
      </c>
      <c r="Q9" s="139" t="s">
        <v>149</v>
      </c>
      <c r="R9" s="140" t="s">
        <v>150</v>
      </c>
      <c r="S9" s="140"/>
      <c r="T9" s="118" t="s">
        <v>426</v>
      </c>
      <c r="U9" s="118"/>
      <c r="V9" s="114" t="s">
        <v>438</v>
      </c>
      <c r="W9" s="115"/>
    </row>
    <row r="10" spans="1:25" s="22" customFormat="1" ht="16.5" thickBot="1" x14ac:dyDescent="0.3">
      <c r="A10" s="134"/>
      <c r="B10" s="135"/>
      <c r="C10" s="136"/>
      <c r="D10" s="137"/>
      <c r="E10" s="137"/>
      <c r="F10" s="137"/>
      <c r="G10" s="137"/>
      <c r="H10" s="135"/>
      <c r="I10" s="135"/>
      <c r="J10" s="135"/>
      <c r="K10" s="137"/>
      <c r="L10" s="135"/>
      <c r="M10" s="137"/>
      <c r="N10" s="137" t="s">
        <v>11</v>
      </c>
      <c r="O10" s="137" t="s">
        <v>12</v>
      </c>
      <c r="P10" s="139"/>
      <c r="Q10" s="139"/>
      <c r="R10" s="137" t="s">
        <v>11</v>
      </c>
      <c r="S10" s="142" t="s">
        <v>12</v>
      </c>
      <c r="T10" s="116" t="s">
        <v>11</v>
      </c>
      <c r="U10" s="116" t="s">
        <v>12</v>
      </c>
      <c r="V10" s="116" t="s">
        <v>11</v>
      </c>
      <c r="W10" s="116" t="s">
        <v>12</v>
      </c>
    </row>
    <row r="11" spans="1:25" s="22" customFormat="1" ht="95.25" customHeight="1" thickBot="1" x14ac:dyDescent="0.3">
      <c r="A11" s="134"/>
      <c r="B11" s="135"/>
      <c r="C11" s="136"/>
      <c r="D11" s="137"/>
      <c r="E11" s="137"/>
      <c r="F11" s="137"/>
      <c r="G11" s="137"/>
      <c r="H11" s="135"/>
      <c r="I11" s="135"/>
      <c r="J11" s="135"/>
      <c r="K11" s="137"/>
      <c r="L11" s="135"/>
      <c r="M11" s="137"/>
      <c r="N11" s="137"/>
      <c r="O11" s="137"/>
      <c r="P11" s="139"/>
      <c r="Q11" s="139"/>
      <c r="R11" s="141"/>
      <c r="S11" s="143"/>
      <c r="T11" s="116"/>
      <c r="U11" s="116"/>
      <c r="V11" s="116"/>
      <c r="W11" s="116"/>
    </row>
    <row r="12" spans="1:25" s="22" customFormat="1" ht="30.75" customHeight="1" x14ac:dyDescent="0.25">
      <c r="A12" s="92" t="s">
        <v>13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4"/>
    </row>
    <row r="13" spans="1:25" s="22" customFormat="1" ht="35.25" customHeight="1" x14ac:dyDescent="0.25">
      <c r="A13" s="95" t="s">
        <v>14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7"/>
    </row>
    <row r="14" spans="1:25" s="22" customFormat="1" x14ac:dyDescent="0.25">
      <c r="A14" s="111" t="s">
        <v>15</v>
      </c>
      <c r="B14" s="132" t="s">
        <v>16</v>
      </c>
      <c r="C14" s="112" t="s">
        <v>17</v>
      </c>
      <c r="D14" s="112" t="s">
        <v>18</v>
      </c>
      <c r="E14" s="24" t="s">
        <v>19</v>
      </c>
      <c r="F14" s="3"/>
      <c r="G14" s="25">
        <f>INDEX([1]ФОТ!$A$1:$B$11,MATCH('[1]2017'!E14,[1]ФОТ!$A$1:$A$11,0),COLUMN([1]ФОТ!$B$1))</f>
        <v>114.82</v>
      </c>
      <c r="H14" s="5"/>
      <c r="I14" s="5"/>
      <c r="J14" s="5"/>
      <c r="K14" s="3">
        <v>0.43</v>
      </c>
      <c r="L14" s="5">
        <f>G14*K14</f>
        <v>49.372599999999998</v>
      </c>
      <c r="M14" s="113">
        <f>(L14+L15)*2.1</f>
        <v>219.40191000000002</v>
      </c>
      <c r="N14" s="112">
        <f>ROUND(O14*1.18,0)</f>
        <v>321</v>
      </c>
      <c r="O14" s="112">
        <f>ROUND(M14*1.241,2)</f>
        <v>272.27999999999997</v>
      </c>
      <c r="P14" s="23">
        <v>311</v>
      </c>
      <c r="Q14" s="26">
        <f>N14/P14</f>
        <v>1.0321543408360128</v>
      </c>
      <c r="R14" s="100">
        <f>N14*1.05</f>
        <v>337.05</v>
      </c>
      <c r="S14" s="130">
        <f>O14*1.05</f>
        <v>285.89400000000001</v>
      </c>
      <c r="T14" s="100">
        <f>U14*1.2</f>
        <v>358.85414880000002</v>
      </c>
      <c r="U14" s="100">
        <f>S14*1.046</f>
        <v>299.04512400000004</v>
      </c>
      <c r="V14" s="98">
        <f>T14*1.014</f>
        <v>363.87810688320002</v>
      </c>
      <c r="W14" s="98">
        <f>V14/1.2</f>
        <v>303.23175573600003</v>
      </c>
    </row>
    <row r="15" spans="1:25" s="22" customFormat="1" ht="22.5" customHeight="1" x14ac:dyDescent="0.25">
      <c r="A15" s="111"/>
      <c r="B15" s="132"/>
      <c r="C15" s="112"/>
      <c r="D15" s="112"/>
      <c r="E15" s="24" t="s">
        <v>20</v>
      </c>
      <c r="F15" s="3"/>
      <c r="G15" s="25">
        <f>INDEX([1]ФОТ!$A$1:$B$11,MATCH('[1]2017'!E15,[1]ФОТ!$A$1:$A$11,0),COLUMN([1]ФОТ!$B$1))</f>
        <v>128.15</v>
      </c>
      <c r="H15" s="5"/>
      <c r="I15" s="5"/>
      <c r="J15" s="5"/>
      <c r="K15" s="3">
        <v>0.43</v>
      </c>
      <c r="L15" s="5">
        <f t="shared" ref="L15:L78" si="0">G15*K15</f>
        <v>55.104500000000002</v>
      </c>
      <c r="M15" s="113"/>
      <c r="N15" s="112"/>
      <c r="O15" s="112"/>
      <c r="P15" s="23"/>
      <c r="Q15" s="26" t="e">
        <f t="shared" ref="Q15:Q78" si="1">N15/P15</f>
        <v>#DIV/0!</v>
      </c>
      <c r="R15" s="101"/>
      <c r="S15" s="131"/>
      <c r="T15" s="101"/>
      <c r="U15" s="101"/>
      <c r="V15" s="99"/>
      <c r="W15" s="99"/>
    </row>
    <row r="16" spans="1:25" s="22" customFormat="1" x14ac:dyDescent="0.25">
      <c r="A16" s="111" t="s">
        <v>21</v>
      </c>
      <c r="B16" s="132" t="s">
        <v>22</v>
      </c>
      <c r="C16" s="112" t="s">
        <v>23</v>
      </c>
      <c r="D16" s="112" t="s">
        <v>18</v>
      </c>
      <c r="E16" s="24" t="s">
        <v>19</v>
      </c>
      <c r="F16" s="3"/>
      <c r="G16" s="25">
        <f>INDEX([1]ФОТ!$A$1:$B$11,MATCH('[1]2017'!E16,[1]ФОТ!$A$1:$A$11,0),COLUMN([1]ФОТ!$B$1))</f>
        <v>114.82</v>
      </c>
      <c r="H16" s="5"/>
      <c r="I16" s="5"/>
      <c r="J16" s="5"/>
      <c r="K16" s="3">
        <v>0.57999999999999996</v>
      </c>
      <c r="L16" s="5">
        <f t="shared" si="0"/>
        <v>66.59559999999999</v>
      </c>
      <c r="M16" s="113">
        <f>(L16+L17)*2.1</f>
        <v>295.93745999999999</v>
      </c>
      <c r="N16" s="112">
        <f>ROUND(O16*1.18,0)</f>
        <v>433</v>
      </c>
      <c r="O16" s="112">
        <f>ROUND(M16*1.241,2)</f>
        <v>367.26</v>
      </c>
      <c r="P16" s="23">
        <v>420</v>
      </c>
      <c r="Q16" s="26">
        <f t="shared" si="1"/>
        <v>1.0309523809523808</v>
      </c>
      <c r="R16" s="100">
        <f t="shared" ref="R16:S16" si="2">N16*1.05</f>
        <v>454.65000000000003</v>
      </c>
      <c r="S16" s="130">
        <f t="shared" si="2"/>
        <v>385.62299999999999</v>
      </c>
      <c r="T16" s="100">
        <f t="shared" ref="T16" si="3">U16*1.2</f>
        <v>484.03398960000004</v>
      </c>
      <c r="U16" s="100">
        <f>S16*1.046</f>
        <v>403.36165800000003</v>
      </c>
      <c r="V16" s="98">
        <f t="shared" ref="V16" si="4">T16*1.014</f>
        <v>490.81046545440006</v>
      </c>
      <c r="W16" s="98">
        <f>V16/1.2</f>
        <v>409.00872121200007</v>
      </c>
    </row>
    <row r="17" spans="1:23" s="22" customFormat="1" x14ac:dyDescent="0.25">
      <c r="A17" s="111"/>
      <c r="B17" s="132"/>
      <c r="C17" s="112"/>
      <c r="D17" s="112"/>
      <c r="E17" s="24" t="s">
        <v>20</v>
      </c>
      <c r="F17" s="3"/>
      <c r="G17" s="25">
        <f>INDEX([1]ФОТ!$A$1:$B$11,MATCH('[1]2017'!E17,[1]ФОТ!$A$1:$A$11,0),COLUMN([1]ФОТ!$B$1))</f>
        <v>128.15</v>
      </c>
      <c r="H17" s="5"/>
      <c r="I17" s="5"/>
      <c r="J17" s="5"/>
      <c r="K17" s="3">
        <v>0.57999999999999996</v>
      </c>
      <c r="L17" s="5">
        <f t="shared" si="0"/>
        <v>74.326999999999998</v>
      </c>
      <c r="M17" s="113"/>
      <c r="N17" s="112"/>
      <c r="O17" s="112"/>
      <c r="P17" s="23"/>
      <c r="Q17" s="26" t="e">
        <f t="shared" si="1"/>
        <v>#DIV/0!</v>
      </c>
      <c r="R17" s="101"/>
      <c r="S17" s="131"/>
      <c r="T17" s="101"/>
      <c r="U17" s="101"/>
      <c r="V17" s="99"/>
      <c r="W17" s="99"/>
    </row>
    <row r="18" spans="1:23" s="22" customFormat="1" x14ac:dyDescent="0.25">
      <c r="A18" s="111" t="s">
        <v>24</v>
      </c>
      <c r="B18" s="123" t="s">
        <v>25</v>
      </c>
      <c r="C18" s="112" t="s">
        <v>26</v>
      </c>
      <c r="D18" s="112" t="s">
        <v>27</v>
      </c>
      <c r="E18" s="24" t="s">
        <v>19</v>
      </c>
      <c r="F18" s="3"/>
      <c r="G18" s="25">
        <f>INDEX([1]ФОТ!$A$1:$B$11,MATCH('[1]2017'!E18,[1]ФОТ!$A$1:$A$11,0),COLUMN([1]ФОТ!$B$1))</f>
        <v>114.82</v>
      </c>
      <c r="H18" s="5"/>
      <c r="I18" s="5"/>
      <c r="J18" s="5"/>
      <c r="K18" s="3">
        <v>0.03</v>
      </c>
      <c r="L18" s="5">
        <f t="shared" si="0"/>
        <v>3.4445999999999999</v>
      </c>
      <c r="M18" s="113">
        <f>(L18+L19)*2.1</f>
        <v>15.30711</v>
      </c>
      <c r="N18" s="112">
        <f>ROUND(O18*1.18,0)</f>
        <v>22</v>
      </c>
      <c r="O18" s="112">
        <f>ROUND(M18*1.241,2)</f>
        <v>19</v>
      </c>
      <c r="P18" s="23">
        <v>22</v>
      </c>
      <c r="Q18" s="26">
        <f t="shared" si="1"/>
        <v>1</v>
      </c>
      <c r="R18" s="100">
        <f t="shared" ref="R18:S18" si="5">N18*1.05</f>
        <v>23.1</v>
      </c>
      <c r="S18" s="130">
        <f t="shared" si="5"/>
        <v>19.95</v>
      </c>
      <c r="T18" s="100">
        <f t="shared" ref="T18" si="6">U18*1.2</f>
        <v>25.041239999999998</v>
      </c>
      <c r="U18" s="100">
        <f t="shared" ref="U18" si="7">S18*1.046</f>
        <v>20.867699999999999</v>
      </c>
      <c r="V18" s="98">
        <f t="shared" ref="V18" si="8">T18*1.014</f>
        <v>25.391817359999997</v>
      </c>
      <c r="W18" s="98">
        <f t="shared" ref="W18" si="9">V18/1.2</f>
        <v>21.159847799999998</v>
      </c>
    </row>
    <row r="19" spans="1:23" s="22" customFormat="1" x14ac:dyDescent="0.25">
      <c r="A19" s="111"/>
      <c r="B19" s="123"/>
      <c r="C19" s="112"/>
      <c r="D19" s="112"/>
      <c r="E19" s="24" t="s">
        <v>20</v>
      </c>
      <c r="F19" s="3"/>
      <c r="G19" s="25">
        <f>INDEX([1]ФОТ!$A$1:$B$11,MATCH('[1]2017'!E19,[1]ФОТ!$A$1:$A$11,0),COLUMN([1]ФОТ!$B$1))</f>
        <v>128.15</v>
      </c>
      <c r="H19" s="5"/>
      <c r="I19" s="5"/>
      <c r="J19" s="5"/>
      <c r="K19" s="3">
        <v>0.03</v>
      </c>
      <c r="L19" s="5">
        <f t="shared" si="0"/>
        <v>3.8445</v>
      </c>
      <c r="M19" s="113"/>
      <c r="N19" s="112"/>
      <c r="O19" s="112"/>
      <c r="P19" s="23"/>
      <c r="Q19" s="26" t="e">
        <f t="shared" si="1"/>
        <v>#DIV/0!</v>
      </c>
      <c r="R19" s="101"/>
      <c r="S19" s="131"/>
      <c r="T19" s="101"/>
      <c r="U19" s="101"/>
      <c r="V19" s="99"/>
      <c r="W19" s="99"/>
    </row>
    <row r="20" spans="1:23" s="22" customFormat="1" x14ac:dyDescent="0.25">
      <c r="A20" s="111" t="s">
        <v>28</v>
      </c>
      <c r="B20" s="123" t="s">
        <v>29</v>
      </c>
      <c r="C20" s="112" t="s">
        <v>30</v>
      </c>
      <c r="D20" s="112" t="s">
        <v>27</v>
      </c>
      <c r="E20" s="24" t="s">
        <v>19</v>
      </c>
      <c r="F20" s="3"/>
      <c r="G20" s="25">
        <f>INDEX([1]ФОТ!$A$1:$B$11,MATCH('[1]2017'!E20,[1]ФОТ!$A$1:$A$11,0),COLUMN([1]ФОТ!$B$1))</f>
        <v>114.82</v>
      </c>
      <c r="H20" s="5"/>
      <c r="I20" s="5"/>
      <c r="J20" s="5"/>
      <c r="K20" s="3">
        <v>0.03</v>
      </c>
      <c r="L20" s="5">
        <f t="shared" si="0"/>
        <v>3.4445999999999999</v>
      </c>
      <c r="M20" s="113">
        <f>(L20+L21)*2.1</f>
        <v>15.30711</v>
      </c>
      <c r="N20" s="112">
        <f>ROUND(O20*1.18,0)</f>
        <v>21</v>
      </c>
      <c r="O20" s="112">
        <f>ROUND(M20*1.185,2)</f>
        <v>18.14</v>
      </c>
      <c r="P20" s="23">
        <v>22</v>
      </c>
      <c r="Q20" s="26">
        <f t="shared" si="1"/>
        <v>0.95454545454545459</v>
      </c>
      <c r="R20" s="100">
        <f t="shared" ref="R20:S20" si="10">N20*1.05</f>
        <v>22.05</v>
      </c>
      <c r="S20" s="130">
        <f t="shared" si="10"/>
        <v>19.047000000000001</v>
      </c>
      <c r="T20" s="100">
        <f t="shared" ref="T20" si="11">U20*1.2</f>
        <v>23.9077944</v>
      </c>
      <c r="U20" s="100">
        <f t="shared" ref="U20" si="12">S20*1.046</f>
        <v>19.923162000000001</v>
      </c>
      <c r="V20" s="98">
        <f t="shared" ref="V20" si="13">T20*1.014</f>
        <v>24.2425035216</v>
      </c>
      <c r="W20" s="98">
        <f t="shared" ref="W20" si="14">V20/1.2</f>
        <v>20.202086268000002</v>
      </c>
    </row>
    <row r="21" spans="1:23" s="22" customFormat="1" x14ac:dyDescent="0.25">
      <c r="A21" s="111"/>
      <c r="B21" s="123"/>
      <c r="C21" s="112"/>
      <c r="D21" s="112"/>
      <c r="E21" s="24" t="s">
        <v>20</v>
      </c>
      <c r="F21" s="3"/>
      <c r="G21" s="25">
        <f>INDEX([1]ФОТ!$A$1:$B$11,MATCH('[1]2017'!E21,[1]ФОТ!$A$1:$A$11,0),COLUMN([1]ФОТ!$B$1))</f>
        <v>128.15</v>
      </c>
      <c r="H21" s="5"/>
      <c r="I21" s="5"/>
      <c r="J21" s="5"/>
      <c r="K21" s="3">
        <v>0.03</v>
      </c>
      <c r="L21" s="5">
        <f t="shared" si="0"/>
        <v>3.8445</v>
      </c>
      <c r="M21" s="113"/>
      <c r="N21" s="112"/>
      <c r="O21" s="112"/>
      <c r="P21" s="23"/>
      <c r="Q21" s="26" t="e">
        <f t="shared" si="1"/>
        <v>#DIV/0!</v>
      </c>
      <c r="R21" s="101"/>
      <c r="S21" s="131"/>
      <c r="T21" s="101"/>
      <c r="U21" s="101"/>
      <c r="V21" s="99"/>
      <c r="W21" s="99"/>
    </row>
    <row r="22" spans="1:23" s="22" customFormat="1" x14ac:dyDescent="0.25">
      <c r="A22" s="111" t="s">
        <v>31</v>
      </c>
      <c r="B22" s="123" t="s">
        <v>32</v>
      </c>
      <c r="C22" s="112" t="s">
        <v>30</v>
      </c>
      <c r="D22" s="112" t="s">
        <v>27</v>
      </c>
      <c r="E22" s="24" t="s">
        <v>19</v>
      </c>
      <c r="F22" s="3"/>
      <c r="G22" s="25">
        <f>INDEX([1]ФОТ!$A$1:$B$11,MATCH('[1]2017'!E22,[1]ФОТ!$A$1:$A$11,0),COLUMN([1]ФОТ!$B$1))</f>
        <v>114.82</v>
      </c>
      <c r="H22" s="5"/>
      <c r="I22" s="5"/>
      <c r="J22" s="5"/>
      <c r="K22" s="3">
        <v>0.03</v>
      </c>
      <c r="L22" s="5">
        <f t="shared" si="0"/>
        <v>3.4445999999999999</v>
      </c>
      <c r="M22" s="113">
        <f>(L22+L23)*2.1</f>
        <v>15.30711</v>
      </c>
      <c r="N22" s="112">
        <f>ROUND(O22*1.18,0)</f>
        <v>21</v>
      </c>
      <c r="O22" s="112">
        <f>ROUND(M22*1.185,2)</f>
        <v>18.14</v>
      </c>
      <c r="P22" s="23">
        <v>22</v>
      </c>
      <c r="Q22" s="26">
        <f t="shared" si="1"/>
        <v>0.95454545454545459</v>
      </c>
      <c r="R22" s="100">
        <f t="shared" ref="R22:S22" si="15">N22*1.05</f>
        <v>22.05</v>
      </c>
      <c r="S22" s="130">
        <f t="shared" si="15"/>
        <v>19.047000000000001</v>
      </c>
      <c r="T22" s="100">
        <f t="shared" ref="T22" si="16">U22*1.2</f>
        <v>23.9077944</v>
      </c>
      <c r="U22" s="100">
        <f t="shared" ref="U22" si="17">S22*1.046</f>
        <v>19.923162000000001</v>
      </c>
      <c r="V22" s="98">
        <f>T22*1.014</f>
        <v>24.2425035216</v>
      </c>
      <c r="W22" s="98">
        <f t="shared" ref="W22" si="18">V22/1.2</f>
        <v>20.202086268000002</v>
      </c>
    </row>
    <row r="23" spans="1:23" s="22" customFormat="1" x14ac:dyDescent="0.25">
      <c r="A23" s="111"/>
      <c r="B23" s="123"/>
      <c r="C23" s="112"/>
      <c r="D23" s="112"/>
      <c r="E23" s="24" t="s">
        <v>20</v>
      </c>
      <c r="F23" s="3"/>
      <c r="G23" s="25">
        <f>INDEX([1]ФОТ!$A$1:$B$11,MATCH('[1]2017'!E23,[1]ФОТ!$A$1:$A$11,0),COLUMN([1]ФОТ!$B$1))</f>
        <v>128.15</v>
      </c>
      <c r="H23" s="5"/>
      <c r="I23" s="5"/>
      <c r="J23" s="5"/>
      <c r="K23" s="3">
        <v>0.03</v>
      </c>
      <c r="L23" s="5">
        <f t="shared" si="0"/>
        <v>3.8445</v>
      </c>
      <c r="M23" s="113"/>
      <c r="N23" s="112"/>
      <c r="O23" s="112"/>
      <c r="P23" s="23"/>
      <c r="Q23" s="26" t="e">
        <f t="shared" si="1"/>
        <v>#DIV/0!</v>
      </c>
      <c r="R23" s="101"/>
      <c r="S23" s="131"/>
      <c r="T23" s="101"/>
      <c r="U23" s="101"/>
      <c r="V23" s="99"/>
      <c r="W23" s="99"/>
    </row>
    <row r="24" spans="1:23" s="22" customFormat="1" x14ac:dyDescent="0.25">
      <c r="A24" s="111" t="s">
        <v>33</v>
      </c>
      <c r="B24" s="128" t="s">
        <v>34</v>
      </c>
      <c r="C24" s="112" t="s">
        <v>35</v>
      </c>
      <c r="D24" s="112" t="s">
        <v>36</v>
      </c>
      <c r="E24" s="24" t="s">
        <v>19</v>
      </c>
      <c r="F24" s="3"/>
      <c r="G24" s="25">
        <f>INDEX([1]ФОТ!$A$1:$B$11,MATCH('[1]2017'!E24,[1]ФОТ!$A$1:$A$11,0),COLUMN([1]ФОТ!$B$1))</f>
        <v>114.82</v>
      </c>
      <c r="H24" s="5"/>
      <c r="I24" s="5"/>
      <c r="J24" s="5"/>
      <c r="K24" s="3">
        <v>0.02</v>
      </c>
      <c r="L24" s="5">
        <f t="shared" si="0"/>
        <v>2.2963999999999998</v>
      </c>
      <c r="M24" s="113">
        <f>(L24+L25)*2.1</f>
        <v>10.204740000000001</v>
      </c>
      <c r="N24" s="129">
        <f>ROUND(O24*1.18,0)</f>
        <v>15</v>
      </c>
      <c r="O24" s="112">
        <f>ROUND(M24*1.241,2)</f>
        <v>12.66</v>
      </c>
      <c r="P24" s="23">
        <v>14</v>
      </c>
      <c r="Q24" s="26">
        <f t="shared" si="1"/>
        <v>1.0714285714285714</v>
      </c>
      <c r="R24" s="100">
        <f t="shared" ref="R24:S24" si="19">N24*1.05</f>
        <v>15.75</v>
      </c>
      <c r="S24" s="130">
        <f t="shared" si="19"/>
        <v>13.293000000000001</v>
      </c>
      <c r="T24" s="100">
        <f t="shared" ref="T24" si="20">U24*1.2</f>
        <v>16.685373600000002</v>
      </c>
      <c r="U24" s="100">
        <f>S24*1.046</f>
        <v>13.904478000000001</v>
      </c>
      <c r="V24" s="98">
        <f t="shared" ref="V24" si="21">T24*1.014</f>
        <v>16.918968830400001</v>
      </c>
      <c r="W24" s="98">
        <f t="shared" ref="W24" si="22">V24/1.2</f>
        <v>14.099140692000001</v>
      </c>
    </row>
    <row r="25" spans="1:23" s="22" customFormat="1" x14ac:dyDescent="0.25">
      <c r="A25" s="111"/>
      <c r="B25" s="128"/>
      <c r="C25" s="112"/>
      <c r="D25" s="112"/>
      <c r="E25" s="24" t="s">
        <v>20</v>
      </c>
      <c r="F25" s="3"/>
      <c r="G25" s="25">
        <f>INDEX([1]ФОТ!$A$1:$B$11,MATCH('[1]2017'!E25,[1]ФОТ!$A$1:$A$11,0),COLUMN([1]ФОТ!$B$1))</f>
        <v>128.15</v>
      </c>
      <c r="H25" s="5"/>
      <c r="I25" s="5"/>
      <c r="J25" s="5"/>
      <c r="K25" s="3">
        <v>0.02</v>
      </c>
      <c r="L25" s="5">
        <f t="shared" si="0"/>
        <v>2.5630000000000002</v>
      </c>
      <c r="M25" s="113"/>
      <c r="N25" s="129"/>
      <c r="O25" s="112"/>
      <c r="P25" s="23"/>
      <c r="Q25" s="26" t="e">
        <f t="shared" si="1"/>
        <v>#DIV/0!</v>
      </c>
      <c r="R25" s="101"/>
      <c r="S25" s="131"/>
      <c r="T25" s="101"/>
      <c r="U25" s="101"/>
      <c r="V25" s="99"/>
      <c r="W25" s="99"/>
    </row>
    <row r="26" spans="1:23" s="22" customFormat="1" hidden="1" x14ac:dyDescent="0.25">
      <c r="A26" s="111" t="s">
        <v>37</v>
      </c>
      <c r="B26" s="128" t="s">
        <v>38</v>
      </c>
      <c r="C26" s="112"/>
      <c r="D26" s="112" t="s">
        <v>36</v>
      </c>
      <c r="E26" s="24" t="s">
        <v>19</v>
      </c>
      <c r="F26" s="3"/>
      <c r="G26" s="25">
        <f>INDEX([1]ФОТ!$A$1:$B$11,MATCH('[1]2017'!E26,[1]ФОТ!$A$1:$A$11,0),COLUMN([1]ФОТ!$B$1))</f>
        <v>114.82</v>
      </c>
      <c r="H26" s="5"/>
      <c r="I26" s="5"/>
      <c r="J26" s="5"/>
      <c r="K26" s="3">
        <v>0.02</v>
      </c>
      <c r="L26" s="5">
        <f t="shared" si="0"/>
        <v>2.2963999999999998</v>
      </c>
      <c r="M26" s="6"/>
      <c r="N26" s="112">
        <f>ROUND(O26*1.18,0)</f>
        <v>0</v>
      </c>
      <c r="O26" s="112">
        <f>ROUND((M26+M27)*105.3%,2)</f>
        <v>0</v>
      </c>
      <c r="P26" s="23">
        <v>0</v>
      </c>
      <c r="Q26" s="26" t="e">
        <f t="shared" si="1"/>
        <v>#DIV/0!</v>
      </c>
      <c r="R26" s="100"/>
      <c r="S26" s="126"/>
      <c r="T26" s="23"/>
      <c r="U26" s="23"/>
      <c r="V26" s="79"/>
      <c r="W26" s="79"/>
    </row>
    <row r="27" spans="1:23" s="22" customFormat="1" hidden="1" x14ac:dyDescent="0.25">
      <c r="A27" s="111"/>
      <c r="B27" s="128"/>
      <c r="C27" s="112"/>
      <c r="D27" s="112"/>
      <c r="E27" s="24" t="s">
        <v>20</v>
      </c>
      <c r="F27" s="3"/>
      <c r="G27" s="25">
        <f>INDEX([1]ФОТ!$A$1:$B$11,MATCH('[1]2017'!E27,[1]ФОТ!$A$1:$A$11,0),COLUMN([1]ФОТ!$B$1))</f>
        <v>128.15</v>
      </c>
      <c r="H27" s="5"/>
      <c r="I27" s="5"/>
      <c r="J27" s="5"/>
      <c r="K27" s="3">
        <v>0.03</v>
      </c>
      <c r="L27" s="5">
        <f t="shared" si="0"/>
        <v>3.8445</v>
      </c>
      <c r="M27" s="6"/>
      <c r="N27" s="112"/>
      <c r="O27" s="112"/>
      <c r="P27" s="23"/>
      <c r="Q27" s="26" t="e">
        <f t="shared" si="1"/>
        <v>#DIV/0!</v>
      </c>
      <c r="R27" s="101"/>
      <c r="S27" s="127"/>
      <c r="T27" s="23"/>
      <c r="U27" s="23"/>
      <c r="V27" s="79"/>
      <c r="W27" s="79"/>
    </row>
    <row r="28" spans="1:23" s="22" customFormat="1" hidden="1" x14ac:dyDescent="0.25">
      <c r="A28" s="111" t="s">
        <v>39</v>
      </c>
      <c r="B28" s="128" t="s">
        <v>40</v>
      </c>
      <c r="C28" s="112" t="s">
        <v>41</v>
      </c>
      <c r="D28" s="112" t="s">
        <v>36</v>
      </c>
      <c r="E28" s="24" t="s">
        <v>19</v>
      </c>
      <c r="F28" s="3"/>
      <c r="G28" s="25">
        <f>INDEX([1]ФОТ!$A$1:$B$11,MATCH('[1]2017'!E28,[1]ФОТ!$A$1:$A$11,0),COLUMN([1]ФОТ!$B$1))</f>
        <v>114.82</v>
      </c>
      <c r="H28" s="5"/>
      <c r="I28" s="5"/>
      <c r="J28" s="5"/>
      <c r="K28" s="3">
        <v>0.05</v>
      </c>
      <c r="L28" s="5">
        <f t="shared" si="0"/>
        <v>5.7409999999999997</v>
      </c>
      <c r="M28" s="6"/>
      <c r="N28" s="112">
        <f>ROUND(O28*1.18,0)</f>
        <v>0</v>
      </c>
      <c r="O28" s="112">
        <f>ROUND((M28+M29)*105.3%,2)</f>
        <v>0</v>
      </c>
      <c r="P28" s="23">
        <v>0</v>
      </c>
      <c r="Q28" s="26" t="e">
        <f t="shared" si="1"/>
        <v>#DIV/0!</v>
      </c>
      <c r="R28" s="100"/>
      <c r="S28" s="126"/>
      <c r="T28" s="23"/>
      <c r="U28" s="23"/>
      <c r="V28" s="79"/>
      <c r="W28" s="79"/>
    </row>
    <row r="29" spans="1:23" s="22" customFormat="1" hidden="1" x14ac:dyDescent="0.25">
      <c r="A29" s="111"/>
      <c r="B29" s="128"/>
      <c r="C29" s="112"/>
      <c r="D29" s="112"/>
      <c r="E29" s="24" t="s">
        <v>20</v>
      </c>
      <c r="F29" s="3"/>
      <c r="G29" s="25">
        <f>INDEX([1]ФОТ!$A$1:$B$11,MATCH('[1]2017'!E29,[1]ФОТ!$A$1:$A$11,0),COLUMN([1]ФОТ!$B$1))</f>
        <v>128.15</v>
      </c>
      <c r="H29" s="5"/>
      <c r="I29" s="5"/>
      <c r="J29" s="5"/>
      <c r="K29" s="3">
        <v>0.06</v>
      </c>
      <c r="L29" s="5">
        <f t="shared" si="0"/>
        <v>7.6890000000000001</v>
      </c>
      <c r="M29" s="6"/>
      <c r="N29" s="112"/>
      <c r="O29" s="112"/>
      <c r="P29" s="23"/>
      <c r="Q29" s="26" t="e">
        <f t="shared" si="1"/>
        <v>#DIV/0!</v>
      </c>
      <c r="R29" s="101"/>
      <c r="S29" s="127"/>
      <c r="T29" s="23"/>
      <c r="U29" s="23"/>
      <c r="V29" s="79"/>
      <c r="W29" s="79"/>
    </row>
    <row r="30" spans="1:23" s="22" customFormat="1" hidden="1" x14ac:dyDescent="0.25">
      <c r="A30" s="111" t="s">
        <v>42</v>
      </c>
      <c r="B30" s="123" t="s">
        <v>43</v>
      </c>
      <c r="C30" s="112" t="s">
        <v>44</v>
      </c>
      <c r="D30" s="112" t="s">
        <v>36</v>
      </c>
      <c r="E30" s="24" t="s">
        <v>19</v>
      </c>
      <c r="F30" s="3"/>
      <c r="G30" s="25">
        <f>INDEX([1]ФОТ!$A$1:$B$11,MATCH('[1]2017'!E30,[1]ФОТ!$A$1:$A$11,0),COLUMN([1]ФОТ!$B$1))</f>
        <v>114.82</v>
      </c>
      <c r="H30" s="5"/>
      <c r="I30" s="5"/>
      <c r="J30" s="5"/>
      <c r="K30" s="3">
        <v>0.14000000000000001</v>
      </c>
      <c r="L30" s="5">
        <f t="shared" si="0"/>
        <v>16.0748</v>
      </c>
      <c r="M30" s="6"/>
      <c r="N30" s="112">
        <f>ROUND(O30*1.18,0)</f>
        <v>0</v>
      </c>
      <c r="O30" s="112">
        <f>ROUND((M30+M31)*105.3%,2)</f>
        <v>0</v>
      </c>
      <c r="P30" s="23">
        <v>0</v>
      </c>
      <c r="Q30" s="26" t="e">
        <f t="shared" si="1"/>
        <v>#DIV/0!</v>
      </c>
      <c r="R30" s="100"/>
      <c r="S30" s="126"/>
      <c r="T30" s="23"/>
      <c r="U30" s="23"/>
      <c r="V30" s="79"/>
      <c r="W30" s="79"/>
    </row>
    <row r="31" spans="1:23" s="22" customFormat="1" hidden="1" x14ac:dyDescent="0.25">
      <c r="A31" s="111"/>
      <c r="B31" s="123"/>
      <c r="C31" s="112"/>
      <c r="D31" s="112"/>
      <c r="E31" s="24" t="s">
        <v>20</v>
      </c>
      <c r="F31" s="3"/>
      <c r="G31" s="25">
        <f>INDEX([1]ФОТ!$A$1:$B$11,MATCH('[1]2017'!E31,[1]ФОТ!$A$1:$A$11,0),COLUMN([1]ФОТ!$B$1))</f>
        <v>128.15</v>
      </c>
      <c r="H31" s="5"/>
      <c r="I31" s="5"/>
      <c r="J31" s="5"/>
      <c r="K31" s="3">
        <v>0.15</v>
      </c>
      <c r="L31" s="5">
        <f t="shared" si="0"/>
        <v>19.2225</v>
      </c>
      <c r="M31" s="6"/>
      <c r="N31" s="112"/>
      <c r="O31" s="112"/>
      <c r="P31" s="23"/>
      <c r="Q31" s="26" t="e">
        <f t="shared" si="1"/>
        <v>#DIV/0!</v>
      </c>
      <c r="R31" s="101"/>
      <c r="S31" s="127"/>
      <c r="T31" s="23"/>
      <c r="U31" s="23"/>
      <c r="V31" s="79"/>
      <c r="W31" s="79"/>
    </row>
    <row r="32" spans="1:23" s="22" customFormat="1" hidden="1" x14ac:dyDescent="0.25">
      <c r="A32" s="111" t="s">
        <v>45</v>
      </c>
      <c r="B32" s="123" t="s">
        <v>46</v>
      </c>
      <c r="C32" s="112" t="s">
        <v>47</v>
      </c>
      <c r="D32" s="112" t="s">
        <v>36</v>
      </c>
      <c r="E32" s="24" t="s">
        <v>19</v>
      </c>
      <c r="F32" s="3"/>
      <c r="G32" s="25">
        <f>INDEX([1]ФОТ!$A$1:$B$11,MATCH('[1]2017'!E32,[1]ФОТ!$A$1:$A$11,0),COLUMN([1]ФОТ!$B$1))</f>
        <v>114.82</v>
      </c>
      <c r="H32" s="5"/>
      <c r="I32" s="5"/>
      <c r="J32" s="5"/>
      <c r="K32" s="3">
        <v>0.05</v>
      </c>
      <c r="L32" s="5">
        <f t="shared" si="0"/>
        <v>5.7409999999999997</v>
      </c>
      <c r="M32" s="6"/>
      <c r="N32" s="112">
        <f>ROUND(O32*1.18,0)</f>
        <v>0</v>
      </c>
      <c r="O32" s="112">
        <f>ROUND((M32+M33)*105%,2)</f>
        <v>0</v>
      </c>
      <c r="P32" s="23">
        <v>0</v>
      </c>
      <c r="Q32" s="26" t="e">
        <f t="shared" si="1"/>
        <v>#DIV/0!</v>
      </c>
      <c r="R32" s="100"/>
      <c r="S32" s="126"/>
      <c r="T32" s="23"/>
      <c r="U32" s="23"/>
      <c r="V32" s="79"/>
      <c r="W32" s="79"/>
    </row>
    <row r="33" spans="1:23" s="22" customFormat="1" hidden="1" x14ac:dyDescent="0.25">
      <c r="A33" s="111"/>
      <c r="B33" s="123"/>
      <c r="C33" s="112"/>
      <c r="D33" s="112"/>
      <c r="E33" s="24" t="s">
        <v>20</v>
      </c>
      <c r="F33" s="3"/>
      <c r="G33" s="25">
        <f>INDEX([1]ФОТ!$A$1:$B$11,MATCH('[1]2017'!E33,[1]ФОТ!$A$1:$A$11,0),COLUMN([1]ФОТ!$B$1))</f>
        <v>128.15</v>
      </c>
      <c r="H33" s="5"/>
      <c r="I33" s="5"/>
      <c r="J33" s="5"/>
      <c r="K33" s="3">
        <v>0.05</v>
      </c>
      <c r="L33" s="5">
        <f t="shared" si="0"/>
        <v>6.4075000000000006</v>
      </c>
      <c r="M33" s="6"/>
      <c r="N33" s="112"/>
      <c r="O33" s="112"/>
      <c r="P33" s="23"/>
      <c r="Q33" s="26" t="e">
        <f t="shared" si="1"/>
        <v>#DIV/0!</v>
      </c>
      <c r="R33" s="101"/>
      <c r="S33" s="127"/>
      <c r="T33" s="23"/>
      <c r="U33" s="23"/>
      <c r="V33" s="79"/>
      <c r="W33" s="79"/>
    </row>
    <row r="34" spans="1:23" s="22" customFormat="1" hidden="1" x14ac:dyDescent="0.25">
      <c r="A34" s="111" t="s">
        <v>48</v>
      </c>
      <c r="B34" s="123" t="s">
        <v>49</v>
      </c>
      <c r="C34" s="112" t="s">
        <v>50</v>
      </c>
      <c r="D34" s="112" t="s">
        <v>36</v>
      </c>
      <c r="E34" s="24" t="s">
        <v>19</v>
      </c>
      <c r="F34" s="3"/>
      <c r="G34" s="25">
        <f>INDEX([1]ФОТ!$A$1:$B$11,MATCH('[1]2017'!E34,[1]ФОТ!$A$1:$A$11,0),COLUMN([1]ФОТ!$B$1))</f>
        <v>114.82</v>
      </c>
      <c r="H34" s="5"/>
      <c r="I34" s="5"/>
      <c r="J34" s="5"/>
      <c r="K34" s="3">
        <v>0.04</v>
      </c>
      <c r="L34" s="5">
        <f t="shared" si="0"/>
        <v>4.5927999999999995</v>
      </c>
      <c r="M34" s="6"/>
      <c r="N34" s="112">
        <f>ROUND(O34*1.18,0)</f>
        <v>0</v>
      </c>
      <c r="O34" s="112">
        <f>ROUND((M34+M35)*105.3%,2)</f>
        <v>0</v>
      </c>
      <c r="P34" s="23">
        <v>0</v>
      </c>
      <c r="Q34" s="26" t="e">
        <f t="shared" si="1"/>
        <v>#DIV/0!</v>
      </c>
      <c r="R34" s="23"/>
      <c r="S34" s="63"/>
      <c r="T34" s="23"/>
      <c r="U34" s="23"/>
      <c r="V34" s="79"/>
      <c r="W34" s="79"/>
    </row>
    <row r="35" spans="1:23" s="22" customFormat="1" hidden="1" x14ac:dyDescent="0.25">
      <c r="A35" s="111"/>
      <c r="B35" s="123"/>
      <c r="C35" s="112"/>
      <c r="D35" s="112"/>
      <c r="E35" s="24" t="s">
        <v>20</v>
      </c>
      <c r="F35" s="3"/>
      <c r="G35" s="25">
        <f>INDEX([1]ФОТ!$A$1:$B$11,MATCH('[1]2017'!E35,[1]ФОТ!$A$1:$A$11,0),COLUMN([1]ФОТ!$B$1))</f>
        <v>128.15</v>
      </c>
      <c r="H35" s="5"/>
      <c r="I35" s="5"/>
      <c r="J35" s="5"/>
      <c r="K35" s="3">
        <v>0.05</v>
      </c>
      <c r="L35" s="5">
        <f t="shared" si="0"/>
        <v>6.4075000000000006</v>
      </c>
      <c r="M35" s="6"/>
      <c r="N35" s="112"/>
      <c r="O35" s="112"/>
      <c r="P35" s="23"/>
      <c r="Q35" s="26" t="e">
        <f t="shared" si="1"/>
        <v>#DIV/0!</v>
      </c>
      <c r="R35" s="23"/>
      <c r="S35" s="63"/>
      <c r="T35" s="23"/>
      <c r="U35" s="23"/>
      <c r="V35" s="79"/>
      <c r="W35" s="79"/>
    </row>
    <row r="36" spans="1:23" s="22" customFormat="1" hidden="1" x14ac:dyDescent="0.25">
      <c r="A36" s="111" t="s">
        <v>51</v>
      </c>
      <c r="B36" s="123" t="s">
        <v>52</v>
      </c>
      <c r="C36" s="112" t="s">
        <v>53</v>
      </c>
      <c r="D36" s="112" t="s">
        <v>36</v>
      </c>
      <c r="E36" s="24" t="s">
        <v>19</v>
      </c>
      <c r="F36" s="3"/>
      <c r="G36" s="25">
        <f>INDEX([1]ФОТ!$A$1:$B$11,MATCH('[1]2017'!E36,[1]ФОТ!$A$1:$A$11,0),COLUMN([1]ФОТ!$B$1))</f>
        <v>114.82</v>
      </c>
      <c r="H36" s="5"/>
      <c r="I36" s="5"/>
      <c r="J36" s="5"/>
      <c r="K36" s="3">
        <v>0.06</v>
      </c>
      <c r="L36" s="5">
        <f t="shared" si="0"/>
        <v>6.8891999999999998</v>
      </c>
      <c r="M36" s="6"/>
      <c r="N36" s="112">
        <f>ROUND(O36*1.18,0)</f>
        <v>0</v>
      </c>
      <c r="O36" s="112">
        <f>ROUND((M36+M37)*105.3%,2)</f>
        <v>0</v>
      </c>
      <c r="P36" s="23">
        <v>0</v>
      </c>
      <c r="Q36" s="26" t="e">
        <f t="shared" si="1"/>
        <v>#DIV/0!</v>
      </c>
      <c r="R36" s="23"/>
      <c r="S36" s="63"/>
      <c r="T36" s="23"/>
      <c r="U36" s="23"/>
      <c r="V36" s="79"/>
      <c r="W36" s="79"/>
    </row>
    <row r="37" spans="1:23" s="22" customFormat="1" hidden="1" x14ac:dyDescent="0.25">
      <c r="A37" s="111"/>
      <c r="B37" s="123"/>
      <c r="C37" s="112"/>
      <c r="D37" s="112"/>
      <c r="E37" s="24" t="s">
        <v>20</v>
      </c>
      <c r="F37" s="3"/>
      <c r="G37" s="25">
        <f>INDEX([1]ФОТ!$A$1:$B$11,MATCH('[1]2017'!E37,[1]ФОТ!$A$1:$A$11,0),COLUMN([1]ФОТ!$B$1))</f>
        <v>128.15</v>
      </c>
      <c r="H37" s="5"/>
      <c r="I37" s="5"/>
      <c r="J37" s="5"/>
      <c r="K37" s="3">
        <v>0.06</v>
      </c>
      <c r="L37" s="5">
        <f t="shared" si="0"/>
        <v>7.6890000000000001</v>
      </c>
      <c r="M37" s="6"/>
      <c r="N37" s="112"/>
      <c r="O37" s="112"/>
      <c r="P37" s="23"/>
      <c r="Q37" s="26" t="e">
        <f t="shared" si="1"/>
        <v>#DIV/0!</v>
      </c>
      <c r="R37" s="23"/>
      <c r="S37" s="63"/>
      <c r="T37" s="23"/>
      <c r="U37" s="23"/>
      <c r="V37" s="79"/>
      <c r="W37" s="79"/>
    </row>
    <row r="38" spans="1:23" s="22" customFormat="1" hidden="1" x14ac:dyDescent="0.25">
      <c r="A38" s="111" t="s">
        <v>54</v>
      </c>
      <c r="B38" s="123" t="s">
        <v>55</v>
      </c>
      <c r="C38" s="112" t="s">
        <v>56</v>
      </c>
      <c r="D38" s="112" t="s">
        <v>36</v>
      </c>
      <c r="E38" s="24" t="s">
        <v>19</v>
      </c>
      <c r="F38" s="3"/>
      <c r="G38" s="25">
        <f>INDEX([1]ФОТ!$A$1:$B$11,MATCH('[1]2017'!E38,[1]ФОТ!$A$1:$A$11,0),COLUMN([1]ФОТ!$B$1))</f>
        <v>114.82</v>
      </c>
      <c r="H38" s="5"/>
      <c r="I38" s="5"/>
      <c r="J38" s="5"/>
      <c r="K38" s="3">
        <v>0.05</v>
      </c>
      <c r="L38" s="5">
        <f t="shared" si="0"/>
        <v>5.7409999999999997</v>
      </c>
      <c r="M38" s="6"/>
      <c r="N38" s="112">
        <f>ROUND(O38*1.18,0)</f>
        <v>0</v>
      </c>
      <c r="O38" s="112">
        <f>ROUND((M38+M39)*105%,2)</f>
        <v>0</v>
      </c>
      <c r="P38" s="23">
        <v>0</v>
      </c>
      <c r="Q38" s="26" t="e">
        <f t="shared" si="1"/>
        <v>#DIV/0!</v>
      </c>
      <c r="R38" s="23"/>
      <c r="S38" s="63"/>
      <c r="T38" s="23"/>
      <c r="U38" s="23"/>
      <c r="V38" s="79"/>
      <c r="W38" s="79"/>
    </row>
    <row r="39" spans="1:23" s="22" customFormat="1" hidden="1" x14ac:dyDescent="0.25">
      <c r="A39" s="111"/>
      <c r="B39" s="123"/>
      <c r="C39" s="112"/>
      <c r="D39" s="112"/>
      <c r="E39" s="24" t="s">
        <v>20</v>
      </c>
      <c r="F39" s="3"/>
      <c r="G39" s="25">
        <f>INDEX([1]ФОТ!$A$1:$B$11,MATCH('[1]2017'!E39,[1]ФОТ!$A$1:$A$11,0),COLUMN([1]ФОТ!$B$1))</f>
        <v>128.15</v>
      </c>
      <c r="H39" s="5"/>
      <c r="I39" s="5"/>
      <c r="J39" s="5"/>
      <c r="K39" s="3">
        <v>0.05</v>
      </c>
      <c r="L39" s="5">
        <f t="shared" si="0"/>
        <v>6.4075000000000006</v>
      </c>
      <c r="M39" s="6"/>
      <c r="N39" s="112"/>
      <c r="O39" s="112"/>
      <c r="P39" s="23"/>
      <c r="Q39" s="26" t="e">
        <f t="shared" si="1"/>
        <v>#DIV/0!</v>
      </c>
      <c r="R39" s="23"/>
      <c r="S39" s="63"/>
      <c r="T39" s="23"/>
      <c r="U39" s="23"/>
      <c r="V39" s="79"/>
      <c r="W39" s="79"/>
    </row>
    <row r="40" spans="1:23" s="22" customFormat="1" hidden="1" x14ac:dyDescent="0.25">
      <c r="A40" s="111" t="s">
        <v>57</v>
      </c>
      <c r="B40" s="123" t="s">
        <v>58</v>
      </c>
      <c r="C40" s="112" t="s">
        <v>59</v>
      </c>
      <c r="D40" s="112" t="s">
        <v>36</v>
      </c>
      <c r="E40" s="24" t="s">
        <v>19</v>
      </c>
      <c r="F40" s="3"/>
      <c r="G40" s="25">
        <f>INDEX([1]ФОТ!$A$1:$B$11,MATCH('[1]2017'!E40,[1]ФОТ!$A$1:$A$11,0),COLUMN([1]ФОТ!$B$1))</f>
        <v>114.82</v>
      </c>
      <c r="H40" s="5"/>
      <c r="I40" s="5"/>
      <c r="J40" s="5"/>
      <c r="K40" s="3">
        <v>0.2</v>
      </c>
      <c r="L40" s="5">
        <f t="shared" si="0"/>
        <v>22.963999999999999</v>
      </c>
      <c r="M40" s="6"/>
      <c r="N40" s="112">
        <f>ROUND(O40*1.18,0)</f>
        <v>0</v>
      </c>
      <c r="O40" s="112">
        <f>ROUND((M40+M41)*105.1%,2)</f>
        <v>0</v>
      </c>
      <c r="P40" s="23">
        <v>0</v>
      </c>
      <c r="Q40" s="26" t="e">
        <f t="shared" si="1"/>
        <v>#DIV/0!</v>
      </c>
      <c r="R40" s="23"/>
      <c r="S40" s="63"/>
      <c r="T40" s="23"/>
      <c r="U40" s="23"/>
      <c r="V40" s="79"/>
      <c r="W40" s="79"/>
    </row>
    <row r="41" spans="1:23" s="22" customFormat="1" hidden="1" x14ac:dyDescent="0.25">
      <c r="A41" s="111"/>
      <c r="B41" s="123"/>
      <c r="C41" s="112"/>
      <c r="D41" s="112"/>
      <c r="E41" s="24" t="s">
        <v>20</v>
      </c>
      <c r="F41" s="3"/>
      <c r="G41" s="25">
        <f>INDEX([1]ФОТ!$A$1:$B$11,MATCH('[1]2017'!E41,[1]ФОТ!$A$1:$A$11,0),COLUMN([1]ФОТ!$B$1))</f>
        <v>128.15</v>
      </c>
      <c r="H41" s="5"/>
      <c r="I41" s="5"/>
      <c r="J41" s="5"/>
      <c r="K41" s="3">
        <v>0.2</v>
      </c>
      <c r="L41" s="5">
        <f t="shared" si="0"/>
        <v>25.630000000000003</v>
      </c>
      <c r="M41" s="6"/>
      <c r="N41" s="112"/>
      <c r="O41" s="112"/>
      <c r="P41" s="23"/>
      <c r="Q41" s="26" t="e">
        <f t="shared" si="1"/>
        <v>#DIV/0!</v>
      </c>
      <c r="R41" s="23"/>
      <c r="S41" s="63"/>
      <c r="T41" s="23"/>
      <c r="U41" s="23"/>
      <c r="V41" s="79"/>
      <c r="W41" s="79"/>
    </row>
    <row r="42" spans="1:23" s="22" customFormat="1" hidden="1" x14ac:dyDescent="0.25">
      <c r="A42" s="111" t="s">
        <v>60</v>
      </c>
      <c r="B42" s="123" t="s">
        <v>61</v>
      </c>
      <c r="C42" s="112" t="s">
        <v>62</v>
      </c>
      <c r="D42" s="112" t="s">
        <v>36</v>
      </c>
      <c r="E42" s="24" t="s">
        <v>19</v>
      </c>
      <c r="F42" s="3"/>
      <c r="G42" s="25">
        <f>INDEX([1]ФОТ!$A$1:$B$11,MATCH('[1]2017'!E42,[1]ФОТ!$A$1:$A$11,0),COLUMN([1]ФОТ!$B$1))</f>
        <v>114.82</v>
      </c>
      <c r="H42" s="5"/>
      <c r="I42" s="5"/>
      <c r="J42" s="5"/>
      <c r="K42" s="3">
        <v>0.32</v>
      </c>
      <c r="L42" s="5">
        <f t="shared" si="0"/>
        <v>36.742399999999996</v>
      </c>
      <c r="M42" s="6"/>
      <c r="N42" s="112">
        <f>ROUND(O42*1.18,0)</f>
        <v>0</v>
      </c>
      <c r="O42" s="112">
        <f>ROUND((M42+M43)*105.3%,2)</f>
        <v>0</v>
      </c>
      <c r="P42" s="23">
        <v>0</v>
      </c>
      <c r="Q42" s="26" t="e">
        <f t="shared" si="1"/>
        <v>#DIV/0!</v>
      </c>
      <c r="R42" s="23"/>
      <c r="S42" s="63"/>
      <c r="T42" s="23"/>
      <c r="U42" s="23"/>
      <c r="V42" s="79"/>
      <c r="W42" s="79"/>
    </row>
    <row r="43" spans="1:23" s="22" customFormat="1" hidden="1" x14ac:dyDescent="0.25">
      <c r="A43" s="111"/>
      <c r="B43" s="123"/>
      <c r="C43" s="112"/>
      <c r="D43" s="112"/>
      <c r="E43" s="24" t="s">
        <v>20</v>
      </c>
      <c r="F43" s="3"/>
      <c r="G43" s="25">
        <f>INDEX([1]ФОТ!$A$1:$B$11,MATCH('[1]2017'!E43,[1]ФОТ!$A$1:$A$11,0),COLUMN([1]ФОТ!$B$1))</f>
        <v>128.15</v>
      </c>
      <c r="H43" s="5"/>
      <c r="I43" s="5"/>
      <c r="J43" s="5"/>
      <c r="K43" s="3">
        <v>0.32</v>
      </c>
      <c r="L43" s="5">
        <f t="shared" si="0"/>
        <v>41.008000000000003</v>
      </c>
      <c r="M43" s="6"/>
      <c r="N43" s="112"/>
      <c r="O43" s="112"/>
      <c r="P43" s="23"/>
      <c r="Q43" s="26" t="e">
        <f t="shared" si="1"/>
        <v>#DIV/0!</v>
      </c>
      <c r="R43" s="23"/>
      <c r="S43" s="63"/>
      <c r="T43" s="23"/>
      <c r="U43" s="23"/>
      <c r="V43" s="79"/>
      <c r="W43" s="79"/>
    </row>
    <row r="44" spans="1:23" s="22" customFormat="1" ht="31.5" hidden="1" x14ac:dyDescent="0.25">
      <c r="A44" s="4" t="s">
        <v>63</v>
      </c>
      <c r="B44" s="27" t="s">
        <v>64</v>
      </c>
      <c r="C44" s="75" t="s">
        <v>65</v>
      </c>
      <c r="D44" s="75" t="s">
        <v>36</v>
      </c>
      <c r="E44" s="24" t="s">
        <v>20</v>
      </c>
      <c r="F44" s="3"/>
      <c r="G44" s="25">
        <f>INDEX([1]ФОТ!$A$1:$B$11,MATCH('[1]2017'!E44,[1]ФОТ!$A$1:$A$11,0),COLUMN([1]ФОТ!$B$1))</f>
        <v>128.15</v>
      </c>
      <c r="H44" s="5"/>
      <c r="I44" s="5"/>
      <c r="J44" s="5"/>
      <c r="K44" s="3">
        <v>0.3</v>
      </c>
      <c r="L44" s="5">
        <f t="shared" si="0"/>
        <v>38.445</v>
      </c>
      <c r="M44" s="6"/>
      <c r="N44" s="3">
        <f>ROUND(O44*1.18,0)</f>
        <v>0</v>
      </c>
      <c r="O44" s="3">
        <f>ROUND(M44*105.3%,2)</f>
        <v>0</v>
      </c>
      <c r="P44" s="23">
        <v>0</v>
      </c>
      <c r="Q44" s="26" t="e">
        <f t="shared" si="1"/>
        <v>#DIV/0!</v>
      </c>
      <c r="R44" s="23"/>
      <c r="S44" s="63"/>
      <c r="T44" s="23"/>
      <c r="U44" s="23"/>
      <c r="V44" s="79"/>
      <c r="W44" s="79"/>
    </row>
    <row r="45" spans="1:23" s="22" customFormat="1" ht="63" hidden="1" x14ac:dyDescent="0.25">
      <c r="A45" s="4" t="s">
        <v>66</v>
      </c>
      <c r="B45" s="27" t="s">
        <v>67</v>
      </c>
      <c r="C45" s="75" t="s">
        <v>68</v>
      </c>
      <c r="D45" s="75" t="s">
        <v>36</v>
      </c>
      <c r="E45" s="24" t="s">
        <v>19</v>
      </c>
      <c r="F45" s="3"/>
      <c r="G45" s="25">
        <f>INDEX([1]ФОТ!$A$1:$B$11,MATCH('[1]2017'!E45,[1]ФОТ!$A$1:$A$11,0),COLUMN([1]ФОТ!$B$1))</f>
        <v>114.82</v>
      </c>
      <c r="H45" s="5"/>
      <c r="I45" s="5"/>
      <c r="J45" s="5"/>
      <c r="K45" s="3">
        <v>0.25</v>
      </c>
      <c r="L45" s="5">
        <f t="shared" si="0"/>
        <v>28.704999999999998</v>
      </c>
      <c r="M45" s="6"/>
      <c r="N45" s="3">
        <f>ROUND(O45*1.18,0)</f>
        <v>0</v>
      </c>
      <c r="O45" s="3">
        <f>ROUND(M45*105.3%,2)</f>
        <v>0</v>
      </c>
      <c r="P45" s="23">
        <v>0</v>
      </c>
      <c r="Q45" s="26" t="e">
        <f t="shared" si="1"/>
        <v>#DIV/0!</v>
      </c>
      <c r="R45" s="23"/>
      <c r="S45" s="63"/>
      <c r="T45" s="23"/>
      <c r="U45" s="23"/>
      <c r="V45" s="79"/>
      <c r="W45" s="79"/>
    </row>
    <row r="46" spans="1:23" s="22" customFormat="1" ht="31.5" hidden="1" x14ac:dyDescent="0.25">
      <c r="A46" s="4" t="s">
        <v>69</v>
      </c>
      <c r="B46" s="27" t="s">
        <v>70</v>
      </c>
      <c r="C46" s="75" t="s">
        <v>71</v>
      </c>
      <c r="D46" s="75" t="s">
        <v>36</v>
      </c>
      <c r="E46" s="24" t="s">
        <v>19</v>
      </c>
      <c r="F46" s="3"/>
      <c r="G46" s="25">
        <f>INDEX([1]ФОТ!$A$1:$B$11,MATCH('[1]2017'!E46,[1]ФОТ!$A$1:$A$11,0),COLUMN([1]ФОТ!$B$1))</f>
        <v>114.82</v>
      </c>
      <c r="H46" s="5"/>
      <c r="I46" s="5"/>
      <c r="J46" s="5"/>
      <c r="K46" s="3">
        <v>0.35</v>
      </c>
      <c r="L46" s="5">
        <f t="shared" si="0"/>
        <v>40.186999999999998</v>
      </c>
      <c r="M46" s="6"/>
      <c r="N46" s="3">
        <f>ROUND(O46*1.18,0)</f>
        <v>0</v>
      </c>
      <c r="O46" s="3">
        <f>ROUND(M46*105.1%,2)</f>
        <v>0</v>
      </c>
      <c r="P46" s="23">
        <v>0</v>
      </c>
      <c r="Q46" s="26" t="e">
        <f t="shared" si="1"/>
        <v>#DIV/0!</v>
      </c>
      <c r="R46" s="23"/>
      <c r="S46" s="63"/>
      <c r="T46" s="23"/>
      <c r="U46" s="23"/>
      <c r="V46" s="79"/>
      <c r="W46" s="79"/>
    </row>
    <row r="47" spans="1:23" s="22" customFormat="1" hidden="1" x14ac:dyDescent="0.25">
      <c r="A47" s="4" t="s">
        <v>72</v>
      </c>
      <c r="B47" s="27" t="s">
        <v>73</v>
      </c>
      <c r="C47" s="75" t="s">
        <v>74</v>
      </c>
      <c r="D47" s="75" t="s">
        <v>36</v>
      </c>
      <c r="E47" s="24" t="s">
        <v>19</v>
      </c>
      <c r="F47" s="3"/>
      <c r="G47" s="25">
        <f>INDEX([1]ФОТ!$A$1:$B$11,MATCH('[1]2017'!E47,[1]ФОТ!$A$1:$A$11,0),COLUMN([1]ФОТ!$B$1))</f>
        <v>114.82</v>
      </c>
      <c r="H47" s="5"/>
      <c r="I47" s="5"/>
      <c r="J47" s="5"/>
      <c r="K47" s="3">
        <v>0.15</v>
      </c>
      <c r="L47" s="5">
        <f t="shared" si="0"/>
        <v>17.222999999999999</v>
      </c>
      <c r="M47" s="6"/>
      <c r="N47" s="3">
        <f>ROUND(O47*1.18,0)</f>
        <v>0</v>
      </c>
      <c r="O47" s="3">
        <f>ROUND(M47*105.5%,2)</f>
        <v>0</v>
      </c>
      <c r="P47" s="23">
        <v>0</v>
      </c>
      <c r="Q47" s="26" t="e">
        <f t="shared" si="1"/>
        <v>#DIV/0!</v>
      </c>
      <c r="R47" s="23"/>
      <c r="S47" s="63"/>
      <c r="T47" s="23"/>
      <c r="U47" s="23"/>
      <c r="V47" s="79"/>
      <c r="W47" s="79"/>
    </row>
    <row r="48" spans="1:23" s="22" customFormat="1" hidden="1" x14ac:dyDescent="0.25">
      <c r="A48" s="111" t="s">
        <v>75</v>
      </c>
      <c r="B48" s="123" t="s">
        <v>76</v>
      </c>
      <c r="C48" s="112" t="s">
        <v>77</v>
      </c>
      <c r="D48" s="112" t="s">
        <v>36</v>
      </c>
      <c r="E48" s="24" t="s">
        <v>19</v>
      </c>
      <c r="F48" s="3"/>
      <c r="G48" s="25">
        <f>INDEX([1]ФОТ!$A$1:$B$11,MATCH('[1]2017'!E48,[1]ФОТ!$A$1:$A$11,0),COLUMN([1]ФОТ!$B$1))</f>
        <v>114.82</v>
      </c>
      <c r="H48" s="5"/>
      <c r="I48" s="5"/>
      <c r="J48" s="5"/>
      <c r="K48" s="3">
        <v>0.16</v>
      </c>
      <c r="L48" s="5">
        <f t="shared" si="0"/>
        <v>18.371199999999998</v>
      </c>
      <c r="M48" s="6"/>
      <c r="N48" s="112">
        <f>ROUND(O48*1.18,0)</f>
        <v>0</v>
      </c>
      <c r="O48" s="112">
        <f>ROUND((M48+M49)*105.3%,2)</f>
        <v>0</v>
      </c>
      <c r="P48" s="23">
        <v>0</v>
      </c>
      <c r="Q48" s="26" t="e">
        <f t="shared" si="1"/>
        <v>#DIV/0!</v>
      </c>
      <c r="R48" s="23"/>
      <c r="S48" s="63"/>
      <c r="T48" s="23"/>
      <c r="U48" s="23"/>
      <c r="V48" s="79"/>
      <c r="W48" s="79"/>
    </row>
    <row r="49" spans="1:23" s="22" customFormat="1" hidden="1" x14ac:dyDescent="0.25">
      <c r="A49" s="111"/>
      <c r="B49" s="123"/>
      <c r="C49" s="112"/>
      <c r="D49" s="112"/>
      <c r="E49" s="24" t="s">
        <v>20</v>
      </c>
      <c r="F49" s="3"/>
      <c r="G49" s="25">
        <f>INDEX([1]ФОТ!$A$1:$B$11,MATCH('[1]2017'!E49,[1]ФОТ!$A$1:$A$11,0),COLUMN([1]ФОТ!$B$1))</f>
        <v>128.15</v>
      </c>
      <c r="H49" s="5"/>
      <c r="I49" s="5"/>
      <c r="J49" s="5"/>
      <c r="K49" s="3">
        <v>0.16</v>
      </c>
      <c r="L49" s="5">
        <f t="shared" si="0"/>
        <v>20.504000000000001</v>
      </c>
      <c r="M49" s="6"/>
      <c r="N49" s="112"/>
      <c r="O49" s="112"/>
      <c r="P49" s="23"/>
      <c r="Q49" s="26" t="e">
        <f t="shared" si="1"/>
        <v>#DIV/0!</v>
      </c>
      <c r="R49" s="23"/>
      <c r="S49" s="63"/>
      <c r="T49" s="23"/>
      <c r="U49" s="23"/>
      <c r="V49" s="79"/>
      <c r="W49" s="79"/>
    </row>
    <row r="50" spans="1:23" s="22" customFormat="1" hidden="1" x14ac:dyDescent="0.25">
      <c r="A50" s="111" t="s">
        <v>78</v>
      </c>
      <c r="B50" s="123" t="s">
        <v>79</v>
      </c>
      <c r="C50" s="112" t="s">
        <v>80</v>
      </c>
      <c r="D50" s="112" t="s">
        <v>36</v>
      </c>
      <c r="E50" s="24" t="s">
        <v>19</v>
      </c>
      <c r="F50" s="3"/>
      <c r="G50" s="25">
        <f>INDEX([1]ФОТ!$A$1:$B$11,MATCH('[1]2017'!E50,[1]ФОТ!$A$1:$A$11,0),COLUMN([1]ФОТ!$B$1))</f>
        <v>114.82</v>
      </c>
      <c r="H50" s="5"/>
      <c r="I50" s="5"/>
      <c r="J50" s="5"/>
      <c r="K50" s="3">
        <v>0.21</v>
      </c>
      <c r="L50" s="5">
        <f t="shared" si="0"/>
        <v>24.112199999999998</v>
      </c>
      <c r="M50" s="6"/>
      <c r="N50" s="112">
        <f>ROUND(O50*1.18,0)</f>
        <v>0</v>
      </c>
      <c r="O50" s="112">
        <f>ROUND((M50+M51)*105.1%,2)</f>
        <v>0</v>
      </c>
      <c r="P50" s="23">
        <v>0</v>
      </c>
      <c r="Q50" s="26" t="e">
        <f t="shared" si="1"/>
        <v>#DIV/0!</v>
      </c>
      <c r="R50" s="23"/>
      <c r="S50" s="63"/>
      <c r="T50" s="23"/>
      <c r="U50" s="23"/>
      <c r="V50" s="79"/>
      <c r="W50" s="79"/>
    </row>
    <row r="51" spans="1:23" s="22" customFormat="1" hidden="1" x14ac:dyDescent="0.25">
      <c r="A51" s="111"/>
      <c r="B51" s="123"/>
      <c r="C51" s="112"/>
      <c r="D51" s="112"/>
      <c r="E51" s="24" t="s">
        <v>20</v>
      </c>
      <c r="F51" s="3"/>
      <c r="G51" s="25">
        <f>INDEX([1]ФОТ!$A$1:$B$11,MATCH('[1]2017'!E51,[1]ФОТ!$A$1:$A$11,0),COLUMN([1]ФОТ!$B$1))</f>
        <v>128.15</v>
      </c>
      <c r="H51" s="5"/>
      <c r="I51" s="5"/>
      <c r="J51" s="5"/>
      <c r="K51" s="3">
        <v>0.21</v>
      </c>
      <c r="L51" s="5">
        <f t="shared" si="0"/>
        <v>26.9115</v>
      </c>
      <c r="M51" s="6"/>
      <c r="N51" s="112"/>
      <c r="O51" s="112"/>
      <c r="P51" s="23"/>
      <c r="Q51" s="26" t="e">
        <f t="shared" si="1"/>
        <v>#DIV/0!</v>
      </c>
      <c r="R51" s="23"/>
      <c r="S51" s="63"/>
      <c r="T51" s="23"/>
      <c r="U51" s="23"/>
      <c r="V51" s="79"/>
      <c r="W51" s="79"/>
    </row>
    <row r="52" spans="1:23" s="22" customFormat="1" hidden="1" x14ac:dyDescent="0.25">
      <c r="A52" s="111" t="s">
        <v>81</v>
      </c>
      <c r="B52" s="123" t="s">
        <v>82</v>
      </c>
      <c r="C52" s="112" t="s">
        <v>83</v>
      </c>
      <c r="D52" s="112" t="s">
        <v>36</v>
      </c>
      <c r="E52" s="24" t="s">
        <v>20</v>
      </c>
      <c r="F52" s="3"/>
      <c r="G52" s="25">
        <f>INDEX([1]ФОТ!$A$1:$B$11,MATCH('[1]2017'!E52,[1]ФОТ!$A$1:$A$11,0),COLUMN([1]ФОТ!$B$1))</f>
        <v>128.15</v>
      </c>
      <c r="H52" s="5"/>
      <c r="I52" s="5"/>
      <c r="J52" s="5"/>
      <c r="K52" s="3">
        <v>0.18</v>
      </c>
      <c r="L52" s="5">
        <f t="shared" si="0"/>
        <v>23.067</v>
      </c>
      <c r="M52" s="6"/>
      <c r="N52" s="112">
        <f>ROUND(O52*1.18,0)</f>
        <v>0</v>
      </c>
      <c r="O52" s="112">
        <f>ROUND((M52+M53)*105.3%,2)</f>
        <v>0</v>
      </c>
      <c r="P52" s="23">
        <v>0</v>
      </c>
      <c r="Q52" s="26" t="e">
        <f t="shared" si="1"/>
        <v>#DIV/0!</v>
      </c>
      <c r="R52" s="23"/>
      <c r="S52" s="63"/>
      <c r="T52" s="23"/>
      <c r="U52" s="23"/>
      <c r="V52" s="79"/>
      <c r="W52" s="79"/>
    </row>
    <row r="53" spans="1:23" s="22" customFormat="1" hidden="1" x14ac:dyDescent="0.25">
      <c r="A53" s="111"/>
      <c r="B53" s="123"/>
      <c r="C53" s="112"/>
      <c r="D53" s="112"/>
      <c r="E53" s="24" t="s">
        <v>84</v>
      </c>
      <c r="F53" s="3"/>
      <c r="G53" s="25">
        <f>INDEX([1]ФОТ!$A$1:$B$11,MATCH('[1]2017'!E53,[1]ФОТ!$A$1:$A$11,0),COLUMN([1]ФОТ!$B$1))</f>
        <v>143.52000000000001</v>
      </c>
      <c r="H53" s="5"/>
      <c r="I53" s="5"/>
      <c r="J53" s="5"/>
      <c r="K53" s="3">
        <v>0.18</v>
      </c>
      <c r="L53" s="5">
        <f t="shared" si="0"/>
        <v>25.833600000000001</v>
      </c>
      <c r="M53" s="6"/>
      <c r="N53" s="112"/>
      <c r="O53" s="112"/>
      <c r="P53" s="23"/>
      <c r="Q53" s="26" t="e">
        <f t="shared" si="1"/>
        <v>#DIV/0!</v>
      </c>
      <c r="R53" s="23"/>
      <c r="S53" s="63"/>
      <c r="T53" s="23"/>
      <c r="U53" s="23"/>
      <c r="V53" s="79"/>
      <c r="W53" s="79"/>
    </row>
    <row r="54" spans="1:23" s="22" customFormat="1" hidden="1" x14ac:dyDescent="0.25">
      <c r="A54" s="111" t="s">
        <v>85</v>
      </c>
      <c r="B54" s="123" t="s">
        <v>151</v>
      </c>
      <c r="C54" s="112" t="s">
        <v>86</v>
      </c>
      <c r="D54" s="112" t="s">
        <v>36</v>
      </c>
      <c r="E54" s="24" t="s">
        <v>20</v>
      </c>
      <c r="F54" s="3"/>
      <c r="G54" s="25">
        <f>INDEX([1]ФОТ!$A$1:$B$11,MATCH('[1]2017'!E54,[1]ФОТ!$A$1:$A$11,0),COLUMN([1]ФОТ!$B$1))</f>
        <v>128.15</v>
      </c>
      <c r="H54" s="5"/>
      <c r="I54" s="5"/>
      <c r="J54" s="5"/>
      <c r="K54" s="3">
        <v>3.1</v>
      </c>
      <c r="L54" s="5">
        <f t="shared" si="0"/>
        <v>397.26500000000004</v>
      </c>
      <c r="M54" s="6"/>
      <c r="N54" s="112">
        <f>ROUND(O54*1.18,0)</f>
        <v>0</v>
      </c>
      <c r="O54" s="112">
        <f>ROUND((M54+M55)*105.3%,2)</f>
        <v>0</v>
      </c>
      <c r="P54" s="23">
        <v>0</v>
      </c>
      <c r="Q54" s="26" t="e">
        <f t="shared" si="1"/>
        <v>#DIV/0!</v>
      </c>
      <c r="R54" s="23"/>
      <c r="S54" s="63"/>
      <c r="T54" s="23"/>
      <c r="U54" s="23"/>
      <c r="V54" s="79"/>
      <c r="W54" s="79"/>
    </row>
    <row r="55" spans="1:23" s="22" customFormat="1" hidden="1" x14ac:dyDescent="0.25">
      <c r="A55" s="111"/>
      <c r="B55" s="123"/>
      <c r="C55" s="112"/>
      <c r="D55" s="112"/>
      <c r="E55" s="24" t="s">
        <v>84</v>
      </c>
      <c r="F55" s="3"/>
      <c r="G55" s="25">
        <f>INDEX([1]ФОТ!$A$1:$B$11,MATCH('[1]2017'!E55,[1]ФОТ!$A$1:$A$11,0),COLUMN([1]ФОТ!$B$1))</f>
        <v>143.52000000000001</v>
      </c>
      <c r="H55" s="5"/>
      <c r="I55" s="5"/>
      <c r="J55" s="5"/>
      <c r="K55" s="3">
        <v>3.1</v>
      </c>
      <c r="L55" s="5">
        <f t="shared" si="0"/>
        <v>444.91200000000003</v>
      </c>
      <c r="M55" s="6"/>
      <c r="N55" s="112"/>
      <c r="O55" s="112"/>
      <c r="P55" s="23"/>
      <c r="Q55" s="26" t="e">
        <f t="shared" si="1"/>
        <v>#DIV/0!</v>
      </c>
      <c r="R55" s="23"/>
      <c r="S55" s="63"/>
      <c r="T55" s="23"/>
      <c r="U55" s="23"/>
      <c r="V55" s="79"/>
      <c r="W55" s="79"/>
    </row>
    <row r="56" spans="1:23" s="22" customFormat="1" hidden="1" x14ac:dyDescent="0.25">
      <c r="A56" s="111" t="s">
        <v>87</v>
      </c>
      <c r="B56" s="123" t="s">
        <v>88</v>
      </c>
      <c r="C56" s="112" t="s">
        <v>89</v>
      </c>
      <c r="D56" s="112" t="s">
        <v>36</v>
      </c>
      <c r="E56" s="24" t="s">
        <v>20</v>
      </c>
      <c r="F56" s="3"/>
      <c r="G56" s="25">
        <f>INDEX([1]ФОТ!$A$1:$B$11,MATCH('[1]2017'!E56,[1]ФОТ!$A$1:$A$11,0),COLUMN([1]ФОТ!$B$1))</f>
        <v>128.15</v>
      </c>
      <c r="H56" s="5"/>
      <c r="I56" s="5"/>
      <c r="J56" s="5"/>
      <c r="K56" s="3">
        <v>0.48</v>
      </c>
      <c r="L56" s="5">
        <f t="shared" si="0"/>
        <v>61.512</v>
      </c>
      <c r="M56" s="6"/>
      <c r="N56" s="112">
        <f>ROUND(O56*1.18,0)</f>
        <v>0</v>
      </c>
      <c r="O56" s="112">
        <f>ROUND((M56+M57)*105.3%,2)</f>
        <v>0</v>
      </c>
      <c r="P56" s="23">
        <v>0</v>
      </c>
      <c r="Q56" s="26" t="e">
        <f t="shared" si="1"/>
        <v>#DIV/0!</v>
      </c>
      <c r="R56" s="23"/>
      <c r="S56" s="63"/>
      <c r="T56" s="23"/>
      <c r="U56" s="23"/>
      <c r="V56" s="79"/>
      <c r="W56" s="79"/>
    </row>
    <row r="57" spans="1:23" s="22" customFormat="1" hidden="1" x14ac:dyDescent="0.25">
      <c r="A57" s="111"/>
      <c r="B57" s="123"/>
      <c r="C57" s="112"/>
      <c r="D57" s="112"/>
      <c r="E57" s="24" t="s">
        <v>84</v>
      </c>
      <c r="F57" s="3"/>
      <c r="G57" s="25">
        <f>INDEX([1]ФОТ!$A$1:$B$11,MATCH('[1]2017'!E57,[1]ФОТ!$A$1:$A$11,0),COLUMN([1]ФОТ!$B$1))</f>
        <v>143.52000000000001</v>
      </c>
      <c r="H57" s="5"/>
      <c r="I57" s="5"/>
      <c r="J57" s="5"/>
      <c r="K57" s="3">
        <v>0.48</v>
      </c>
      <c r="L57" s="5">
        <f t="shared" si="0"/>
        <v>68.889600000000002</v>
      </c>
      <c r="M57" s="6"/>
      <c r="N57" s="112"/>
      <c r="O57" s="112"/>
      <c r="P57" s="23"/>
      <c r="Q57" s="26" t="e">
        <f t="shared" si="1"/>
        <v>#DIV/0!</v>
      </c>
      <c r="R57" s="23"/>
      <c r="S57" s="63"/>
      <c r="T57" s="23"/>
      <c r="U57" s="23"/>
      <c r="V57" s="79"/>
      <c r="W57" s="79"/>
    </row>
    <row r="58" spans="1:23" s="22" customFormat="1" ht="78.75" hidden="1" x14ac:dyDescent="0.25">
      <c r="A58" s="4" t="s">
        <v>90</v>
      </c>
      <c r="B58" s="27" t="s">
        <v>91</v>
      </c>
      <c r="C58" s="75" t="s">
        <v>92</v>
      </c>
      <c r="D58" s="75" t="s">
        <v>36</v>
      </c>
      <c r="E58" s="24" t="s">
        <v>20</v>
      </c>
      <c r="F58" s="3"/>
      <c r="G58" s="25">
        <f>INDEX([1]ФОТ!$A$1:$B$11,MATCH('[1]2017'!E58,[1]ФОТ!$A$1:$A$11,0),COLUMN([1]ФОТ!$B$1))</f>
        <v>128.15</v>
      </c>
      <c r="H58" s="5"/>
      <c r="I58" s="5"/>
      <c r="J58" s="5"/>
      <c r="K58" s="3">
        <v>0.88</v>
      </c>
      <c r="L58" s="5">
        <f t="shared" si="0"/>
        <v>112.77200000000001</v>
      </c>
      <c r="M58" s="6"/>
      <c r="N58" s="3">
        <f>ROUND(O58*1.18,0)</f>
        <v>0</v>
      </c>
      <c r="O58" s="3">
        <f>ROUND(M58*105.3%,2)</f>
        <v>0</v>
      </c>
      <c r="P58" s="23">
        <v>0</v>
      </c>
      <c r="Q58" s="26" t="e">
        <f t="shared" si="1"/>
        <v>#DIV/0!</v>
      </c>
      <c r="R58" s="23"/>
      <c r="S58" s="63"/>
      <c r="T58" s="23"/>
      <c r="U58" s="23"/>
      <c r="V58" s="79"/>
      <c r="W58" s="79"/>
    </row>
    <row r="59" spans="1:23" s="22" customFormat="1" ht="31.5" hidden="1" x14ac:dyDescent="0.25">
      <c r="A59" s="4" t="s">
        <v>93</v>
      </c>
      <c r="B59" s="27" t="s">
        <v>94</v>
      </c>
      <c r="C59" s="75" t="s">
        <v>95</v>
      </c>
      <c r="D59" s="75" t="s">
        <v>36</v>
      </c>
      <c r="E59" s="24" t="s">
        <v>20</v>
      </c>
      <c r="F59" s="3"/>
      <c r="G59" s="3">
        <f>INDEX([1]ФОТ!$A$1:$B$11,MATCH('[1]2017'!E59,[1]ФОТ!$A$1:$A$11,0),COLUMN([1]ФОТ!$B$1))</f>
        <v>128.15</v>
      </c>
      <c r="H59" s="5"/>
      <c r="I59" s="5"/>
      <c r="J59" s="5"/>
      <c r="K59" s="3">
        <v>2.13</v>
      </c>
      <c r="L59" s="5">
        <f t="shared" si="0"/>
        <v>272.95949999999999</v>
      </c>
      <c r="M59" s="6"/>
      <c r="N59" s="3">
        <f t="shared" ref="N59:N64" si="23">ROUND(O59*1.18,0)</f>
        <v>0</v>
      </c>
      <c r="O59" s="3">
        <f t="shared" ref="O59:O64" si="24">ROUND(M59*105.3%,2)</f>
        <v>0</v>
      </c>
      <c r="P59" s="23">
        <v>0</v>
      </c>
      <c r="Q59" s="26" t="e">
        <f t="shared" si="1"/>
        <v>#DIV/0!</v>
      </c>
      <c r="R59" s="23"/>
      <c r="S59" s="63"/>
      <c r="T59" s="23"/>
      <c r="U59" s="23"/>
      <c r="V59" s="79"/>
      <c r="W59" s="79"/>
    </row>
    <row r="60" spans="1:23" s="22" customFormat="1" ht="78.75" hidden="1" x14ac:dyDescent="0.25">
      <c r="A60" s="4" t="s">
        <v>96</v>
      </c>
      <c r="B60" s="27" t="s">
        <v>97</v>
      </c>
      <c r="C60" s="75" t="s">
        <v>98</v>
      </c>
      <c r="D60" s="75" t="s">
        <v>36</v>
      </c>
      <c r="E60" s="24" t="s">
        <v>20</v>
      </c>
      <c r="F60" s="3"/>
      <c r="G60" s="3">
        <f>INDEX([1]ФОТ!$A$1:$B$11,MATCH('[1]2017'!E60,[1]ФОТ!$A$1:$A$11,0),COLUMN([1]ФОТ!$B$1))</f>
        <v>128.15</v>
      </c>
      <c r="H60" s="5"/>
      <c r="I60" s="5"/>
      <c r="J60" s="5"/>
      <c r="K60" s="3">
        <v>1.0900000000000001</v>
      </c>
      <c r="L60" s="5">
        <f t="shared" si="0"/>
        <v>139.68350000000001</v>
      </c>
      <c r="M60" s="6"/>
      <c r="N60" s="3">
        <f t="shared" si="23"/>
        <v>0</v>
      </c>
      <c r="O60" s="3">
        <f t="shared" si="24"/>
        <v>0</v>
      </c>
      <c r="P60" s="23">
        <v>0</v>
      </c>
      <c r="Q60" s="26" t="e">
        <f t="shared" si="1"/>
        <v>#DIV/0!</v>
      </c>
      <c r="R60" s="23"/>
      <c r="S60" s="63"/>
      <c r="T60" s="23"/>
      <c r="U60" s="23"/>
      <c r="V60" s="79"/>
      <c r="W60" s="79"/>
    </row>
    <row r="61" spans="1:23" s="22" customFormat="1" ht="31.5" hidden="1" x14ac:dyDescent="0.25">
      <c r="A61" s="4" t="s">
        <v>99</v>
      </c>
      <c r="B61" s="27" t="s">
        <v>100</v>
      </c>
      <c r="C61" s="75" t="s">
        <v>101</v>
      </c>
      <c r="D61" s="75" t="s">
        <v>36</v>
      </c>
      <c r="E61" s="24" t="s">
        <v>20</v>
      </c>
      <c r="F61" s="3"/>
      <c r="G61" s="3">
        <f>INDEX([1]ФОТ!$A$1:$B$11,MATCH('[1]2017'!E61,[1]ФОТ!$A$1:$A$11,0),COLUMN([1]ФОТ!$B$1))</f>
        <v>128.15</v>
      </c>
      <c r="H61" s="5"/>
      <c r="I61" s="5"/>
      <c r="J61" s="5"/>
      <c r="K61" s="3">
        <v>1.31</v>
      </c>
      <c r="L61" s="5">
        <f t="shared" si="0"/>
        <v>167.87650000000002</v>
      </c>
      <c r="M61" s="6"/>
      <c r="N61" s="3">
        <f t="shared" si="23"/>
        <v>0</v>
      </c>
      <c r="O61" s="3">
        <f t="shared" si="24"/>
        <v>0</v>
      </c>
      <c r="P61" s="23">
        <v>0</v>
      </c>
      <c r="Q61" s="26" t="e">
        <f t="shared" si="1"/>
        <v>#DIV/0!</v>
      </c>
      <c r="R61" s="23"/>
      <c r="S61" s="63"/>
      <c r="T61" s="23"/>
      <c r="U61" s="23"/>
      <c r="V61" s="79"/>
      <c r="W61" s="79"/>
    </row>
    <row r="62" spans="1:23" s="22" customFormat="1" ht="78.75" hidden="1" x14ac:dyDescent="0.25">
      <c r="A62" s="4" t="s">
        <v>102</v>
      </c>
      <c r="B62" s="27" t="s">
        <v>103</v>
      </c>
      <c r="C62" s="75" t="s">
        <v>104</v>
      </c>
      <c r="D62" s="75" t="s">
        <v>36</v>
      </c>
      <c r="E62" s="24" t="s">
        <v>20</v>
      </c>
      <c r="F62" s="3"/>
      <c r="G62" s="3">
        <f>INDEX([1]ФОТ!$A$1:$B$11,MATCH('[1]2017'!E62,[1]ФОТ!$A$1:$A$11,0),COLUMN([1]ФОТ!$B$1))</f>
        <v>128.15</v>
      </c>
      <c r="H62" s="5"/>
      <c r="I62" s="5"/>
      <c r="J62" s="5"/>
      <c r="K62" s="3">
        <v>2.4900000000000002</v>
      </c>
      <c r="L62" s="5">
        <f t="shared" si="0"/>
        <v>319.09350000000006</v>
      </c>
      <c r="M62" s="6"/>
      <c r="N62" s="3">
        <f t="shared" si="23"/>
        <v>0</v>
      </c>
      <c r="O62" s="3">
        <f t="shared" si="24"/>
        <v>0</v>
      </c>
      <c r="P62" s="23">
        <v>0</v>
      </c>
      <c r="Q62" s="26" t="e">
        <f t="shared" si="1"/>
        <v>#DIV/0!</v>
      </c>
      <c r="R62" s="23"/>
      <c r="S62" s="63"/>
      <c r="T62" s="23"/>
      <c r="U62" s="23"/>
      <c r="V62" s="79"/>
      <c r="W62" s="79"/>
    </row>
    <row r="63" spans="1:23" s="22" customFormat="1" ht="31.5" hidden="1" x14ac:dyDescent="0.25">
      <c r="A63" s="4" t="s">
        <v>105</v>
      </c>
      <c r="B63" s="27" t="s">
        <v>106</v>
      </c>
      <c r="C63" s="75" t="s">
        <v>107</v>
      </c>
      <c r="D63" s="75" t="s">
        <v>36</v>
      </c>
      <c r="E63" s="24" t="s">
        <v>20</v>
      </c>
      <c r="F63" s="3"/>
      <c r="G63" s="3">
        <f>INDEX([1]ФОТ!$A$1:$B$11,MATCH('[1]2017'!E63,[1]ФОТ!$A$1:$A$11,0),COLUMN([1]ФОТ!$B$1))</f>
        <v>128.15</v>
      </c>
      <c r="H63" s="5"/>
      <c r="I63" s="5"/>
      <c r="J63" s="5"/>
      <c r="K63" s="3">
        <v>2.85</v>
      </c>
      <c r="L63" s="5">
        <f t="shared" si="0"/>
        <v>365.22750000000002</v>
      </c>
      <c r="M63" s="6"/>
      <c r="N63" s="3">
        <f t="shared" si="23"/>
        <v>0</v>
      </c>
      <c r="O63" s="3">
        <f t="shared" si="24"/>
        <v>0</v>
      </c>
      <c r="P63" s="23">
        <v>0</v>
      </c>
      <c r="Q63" s="26" t="e">
        <f t="shared" si="1"/>
        <v>#DIV/0!</v>
      </c>
      <c r="R63" s="23"/>
      <c r="S63" s="63"/>
      <c r="T63" s="23"/>
      <c r="U63" s="23"/>
      <c r="V63" s="79"/>
      <c r="W63" s="79"/>
    </row>
    <row r="64" spans="1:23" s="22" customFormat="1" ht="31.5" hidden="1" x14ac:dyDescent="0.25">
      <c r="A64" s="4" t="s">
        <v>108</v>
      </c>
      <c r="B64" s="27" t="s">
        <v>109</v>
      </c>
      <c r="C64" s="75" t="s">
        <v>110</v>
      </c>
      <c r="D64" s="75" t="s">
        <v>36</v>
      </c>
      <c r="E64" s="24" t="s">
        <v>20</v>
      </c>
      <c r="F64" s="3"/>
      <c r="G64" s="3">
        <f>INDEX([1]ФОТ!$A$1:$B$11,MATCH('[1]2017'!E64,[1]ФОТ!$A$1:$A$11,0),COLUMN([1]ФОТ!$B$1))</f>
        <v>128.15</v>
      </c>
      <c r="H64" s="5"/>
      <c r="I64" s="5"/>
      <c r="J64" s="5"/>
      <c r="K64" s="3">
        <v>3.21</v>
      </c>
      <c r="L64" s="5">
        <f t="shared" si="0"/>
        <v>411.36150000000004</v>
      </c>
      <c r="M64" s="6"/>
      <c r="N64" s="3">
        <f t="shared" si="23"/>
        <v>0</v>
      </c>
      <c r="O64" s="3">
        <f t="shared" si="24"/>
        <v>0</v>
      </c>
      <c r="P64" s="23">
        <v>0</v>
      </c>
      <c r="Q64" s="26" t="e">
        <f t="shared" si="1"/>
        <v>#DIV/0!</v>
      </c>
      <c r="R64" s="23"/>
      <c r="S64" s="63"/>
      <c r="T64" s="23"/>
      <c r="U64" s="23"/>
      <c r="V64" s="79"/>
      <c r="W64" s="79"/>
    </row>
    <row r="65" spans="1:23" s="22" customFormat="1" ht="47.25" x14ac:dyDescent="0.25">
      <c r="A65" s="73"/>
      <c r="B65" s="28" t="s">
        <v>111</v>
      </c>
      <c r="C65" s="112" t="s">
        <v>114</v>
      </c>
      <c r="D65" s="75"/>
      <c r="E65" s="24"/>
      <c r="F65" s="75"/>
      <c r="G65" s="75"/>
      <c r="H65" s="5"/>
      <c r="I65" s="5"/>
      <c r="J65" s="5"/>
      <c r="K65" s="75"/>
      <c r="L65" s="5">
        <f t="shared" si="0"/>
        <v>0</v>
      </c>
      <c r="M65" s="72"/>
      <c r="N65" s="75"/>
      <c r="O65" s="75"/>
      <c r="P65" s="23"/>
      <c r="Q65" s="26" t="e">
        <f t="shared" si="1"/>
        <v>#DIV/0!</v>
      </c>
      <c r="R65" s="23"/>
      <c r="S65" s="63"/>
      <c r="T65" s="23"/>
      <c r="U65" s="23"/>
      <c r="V65" s="79"/>
      <c r="W65" s="79"/>
    </row>
    <row r="66" spans="1:23" s="31" customFormat="1" x14ac:dyDescent="0.25">
      <c r="A66" s="73" t="s">
        <v>112</v>
      </c>
      <c r="B66" s="28" t="s">
        <v>113</v>
      </c>
      <c r="C66" s="112"/>
      <c r="D66" s="112" t="s">
        <v>36</v>
      </c>
      <c r="E66" s="24" t="s">
        <v>20</v>
      </c>
      <c r="F66" s="75"/>
      <c r="G66" s="75">
        <f>INDEX([1]ФОТ!$A$1:$B$11,MATCH('[1]2017'!E66,[1]ФОТ!$A$1:$A$11,0),COLUMN([1]ФОТ!$B$1))</f>
        <v>128.15</v>
      </c>
      <c r="H66" s="5"/>
      <c r="I66" s="5"/>
      <c r="J66" s="5"/>
      <c r="K66" s="75">
        <v>0.96</v>
      </c>
      <c r="L66" s="5">
        <f t="shared" si="0"/>
        <v>123.024</v>
      </c>
      <c r="M66" s="72">
        <f>L66*2.1</f>
        <v>258.35040000000004</v>
      </c>
      <c r="N66" s="75">
        <f t="shared" ref="N66:N72" si="25">ROUND(O66*1.18,0)</f>
        <v>378</v>
      </c>
      <c r="O66" s="75">
        <f>ROUND(M66*124.1%,2)</f>
        <v>320.61</v>
      </c>
      <c r="P66" s="23">
        <v>367</v>
      </c>
      <c r="Q66" s="26">
        <f t="shared" si="1"/>
        <v>1.0299727520435968</v>
      </c>
      <c r="R66" s="23">
        <f>N66*1.05</f>
        <v>396.90000000000003</v>
      </c>
      <c r="S66" s="64">
        <f>O66*1.05</f>
        <v>336.64050000000003</v>
      </c>
      <c r="T66" s="23">
        <f>U66*1.2</f>
        <v>422.55115560000007</v>
      </c>
      <c r="U66" s="23">
        <f>S66*1.046</f>
        <v>352.12596300000007</v>
      </c>
      <c r="V66" s="79">
        <f>T66*1.014</f>
        <v>428.4668717784001</v>
      </c>
      <c r="W66" s="79">
        <f t="shared" ref="W66:W72" si="26">V66/1.2</f>
        <v>357.05572648200013</v>
      </c>
    </row>
    <row r="67" spans="1:23" s="31" customFormat="1" x14ac:dyDescent="0.25">
      <c r="A67" s="73" t="s">
        <v>115</v>
      </c>
      <c r="B67" s="28" t="s">
        <v>116</v>
      </c>
      <c r="C67" s="112"/>
      <c r="D67" s="112"/>
      <c r="E67" s="24" t="s">
        <v>20</v>
      </c>
      <c r="F67" s="75"/>
      <c r="G67" s="75">
        <f>INDEX([1]ФОТ!$A$1:$B$11,MATCH('[1]2017'!E67,[1]ФОТ!$A$1:$A$11,0),COLUMN([1]ФОТ!$B$1))</f>
        <v>128.15</v>
      </c>
      <c r="H67" s="5"/>
      <c r="I67" s="5"/>
      <c r="J67" s="5"/>
      <c r="K67" s="75">
        <v>1.2</v>
      </c>
      <c r="L67" s="5">
        <f t="shared" si="0"/>
        <v>153.78</v>
      </c>
      <c r="M67" s="72">
        <f t="shared" ref="M67:M79" si="27">L67*2.1</f>
        <v>322.93799999999999</v>
      </c>
      <c r="N67" s="75">
        <f t="shared" si="25"/>
        <v>473</v>
      </c>
      <c r="O67" s="75">
        <f t="shared" ref="O67:O80" si="28">ROUND(M67*124.1%,2)</f>
        <v>400.77</v>
      </c>
      <c r="P67" s="23">
        <v>459</v>
      </c>
      <c r="Q67" s="26">
        <f t="shared" si="1"/>
        <v>1.0305010893246187</v>
      </c>
      <c r="R67" s="23">
        <f t="shared" ref="R67:S130" si="29">N67*1.05</f>
        <v>496.65000000000003</v>
      </c>
      <c r="S67" s="64">
        <f t="shared" si="29"/>
        <v>420.80849999999998</v>
      </c>
      <c r="T67" s="23">
        <f t="shared" ref="T67:T72" si="30">U67*1.2</f>
        <v>528.19882919999998</v>
      </c>
      <c r="U67" s="23">
        <f t="shared" ref="U67:U68" si="31">S67*1.046</f>
        <v>440.16569099999998</v>
      </c>
      <c r="V67" s="79">
        <f t="shared" ref="V67:V72" si="32">T67*1.014</f>
        <v>535.5936128088</v>
      </c>
      <c r="W67" s="79">
        <f t="shared" si="26"/>
        <v>446.32801067400004</v>
      </c>
    </row>
    <row r="68" spans="1:23" s="31" customFormat="1" ht="47.25" x14ac:dyDescent="0.25">
      <c r="A68" s="111" t="s">
        <v>152</v>
      </c>
      <c r="B68" s="28" t="s">
        <v>153</v>
      </c>
      <c r="C68" s="112" t="s">
        <v>154</v>
      </c>
      <c r="D68" s="75"/>
      <c r="E68" s="24" t="s">
        <v>84</v>
      </c>
      <c r="F68" s="75"/>
      <c r="G68" s="75">
        <f>INDEX([1]ФОТ!$A$1:$B$11,MATCH('[1]2017'!E68,[1]ФОТ!$A$1:$A$11,0),COLUMN([1]ФОТ!$B$1))</f>
        <v>143.52000000000001</v>
      </c>
      <c r="H68" s="5"/>
      <c r="I68" s="5"/>
      <c r="J68" s="5"/>
      <c r="K68" s="75">
        <v>5.0999999999999996</v>
      </c>
      <c r="L68" s="5">
        <f t="shared" si="0"/>
        <v>731.952</v>
      </c>
      <c r="M68" s="72">
        <f t="shared" si="27"/>
        <v>1537.0992000000001</v>
      </c>
      <c r="N68" s="75">
        <f t="shared" si="25"/>
        <v>2251</v>
      </c>
      <c r="O68" s="75">
        <f t="shared" si="28"/>
        <v>1907.54</v>
      </c>
      <c r="P68" s="23">
        <v>2176</v>
      </c>
      <c r="Q68" s="26">
        <f t="shared" si="1"/>
        <v>1.0344669117647058</v>
      </c>
      <c r="R68" s="23">
        <f t="shared" si="29"/>
        <v>2363.5500000000002</v>
      </c>
      <c r="S68" s="64">
        <f t="shared" si="29"/>
        <v>2002.9170000000001</v>
      </c>
      <c r="T68" s="23">
        <f t="shared" si="30"/>
        <v>2514.0614184000001</v>
      </c>
      <c r="U68" s="23">
        <f t="shared" si="31"/>
        <v>2095.0511820000002</v>
      </c>
      <c r="V68" s="79">
        <f t="shared" si="32"/>
        <v>2549.2582782576001</v>
      </c>
      <c r="W68" s="79">
        <f t="shared" si="26"/>
        <v>2124.3818985480002</v>
      </c>
    </row>
    <row r="69" spans="1:23" s="31" customFormat="1" x14ac:dyDescent="0.25">
      <c r="A69" s="111"/>
      <c r="B69" s="28" t="s">
        <v>155</v>
      </c>
      <c r="C69" s="112"/>
      <c r="D69" s="75" t="s">
        <v>156</v>
      </c>
      <c r="E69" s="24" t="s">
        <v>84</v>
      </c>
      <c r="F69" s="75"/>
      <c r="G69" s="75">
        <f>INDEX([1]ФОТ!$A$1:$B$11,MATCH('[1]2017'!E69,[1]ФОТ!$A$1:$A$11,0),COLUMN([1]ФОТ!$B$1))</f>
        <v>143.52000000000001</v>
      </c>
      <c r="H69" s="5"/>
      <c r="I69" s="5"/>
      <c r="J69" s="5"/>
      <c r="K69" s="75">
        <v>5.9</v>
      </c>
      <c r="L69" s="5">
        <f t="shared" si="0"/>
        <v>846.76800000000014</v>
      </c>
      <c r="M69" s="72">
        <f t="shared" si="27"/>
        <v>1778.2128000000005</v>
      </c>
      <c r="N69" s="75">
        <f t="shared" si="25"/>
        <v>2604</v>
      </c>
      <c r="O69" s="75">
        <f t="shared" si="28"/>
        <v>2206.7600000000002</v>
      </c>
      <c r="P69" s="23">
        <v>2517</v>
      </c>
      <c r="Q69" s="26">
        <f t="shared" si="1"/>
        <v>1.0345649582836711</v>
      </c>
      <c r="R69" s="23">
        <f t="shared" si="29"/>
        <v>2734.2000000000003</v>
      </c>
      <c r="S69" s="64">
        <f t="shared" si="29"/>
        <v>2317.0980000000004</v>
      </c>
      <c r="T69" s="23">
        <f t="shared" si="30"/>
        <v>2908.421409600001</v>
      </c>
      <c r="U69" s="23">
        <f>S69*1.046</f>
        <v>2423.6845080000007</v>
      </c>
      <c r="V69" s="79">
        <f t="shared" si="32"/>
        <v>2949.1393093344009</v>
      </c>
      <c r="W69" s="79">
        <f t="shared" si="26"/>
        <v>2457.616091112001</v>
      </c>
    </row>
    <row r="70" spans="1:23" s="31" customFormat="1" x14ac:dyDescent="0.25">
      <c r="A70" s="111"/>
      <c r="B70" s="28" t="s">
        <v>157</v>
      </c>
      <c r="C70" s="112"/>
      <c r="D70" s="75" t="s">
        <v>156</v>
      </c>
      <c r="E70" s="24" t="s">
        <v>84</v>
      </c>
      <c r="F70" s="75"/>
      <c r="G70" s="75">
        <f>INDEX([1]ФОТ!$A$1:$B$11,MATCH('[1]2017'!E70,[1]ФОТ!$A$1:$A$11,0),COLUMN([1]ФОТ!$B$1))</f>
        <v>143.52000000000001</v>
      </c>
      <c r="H70" s="5"/>
      <c r="I70" s="5"/>
      <c r="J70" s="5"/>
      <c r="K70" s="75">
        <v>6.7</v>
      </c>
      <c r="L70" s="5">
        <f t="shared" si="0"/>
        <v>961.58400000000006</v>
      </c>
      <c r="M70" s="72">
        <f t="shared" si="27"/>
        <v>2019.3264000000001</v>
      </c>
      <c r="N70" s="75">
        <f t="shared" si="25"/>
        <v>2957</v>
      </c>
      <c r="O70" s="75">
        <f t="shared" si="28"/>
        <v>2505.98</v>
      </c>
      <c r="P70" s="23">
        <v>2858</v>
      </c>
      <c r="Q70" s="26">
        <f t="shared" si="1"/>
        <v>1.0346396081175648</v>
      </c>
      <c r="R70" s="23">
        <f t="shared" si="29"/>
        <v>3104.85</v>
      </c>
      <c r="S70" s="64">
        <f t="shared" si="29"/>
        <v>2631.279</v>
      </c>
      <c r="T70" s="23">
        <f t="shared" si="30"/>
        <v>3302.7814008</v>
      </c>
      <c r="U70" s="23">
        <f t="shared" ref="U70:U71" si="33">S70*1.046</f>
        <v>2752.3178339999999</v>
      </c>
      <c r="V70" s="79">
        <f t="shared" si="32"/>
        <v>3349.0203404111999</v>
      </c>
      <c r="W70" s="79">
        <f t="shared" si="26"/>
        <v>2790.8502836759999</v>
      </c>
    </row>
    <row r="71" spans="1:23" s="31" customFormat="1" x14ac:dyDescent="0.25">
      <c r="A71" s="111"/>
      <c r="B71" s="28" t="s">
        <v>158</v>
      </c>
      <c r="C71" s="112"/>
      <c r="D71" s="75" t="s">
        <v>156</v>
      </c>
      <c r="E71" s="24" t="s">
        <v>84</v>
      </c>
      <c r="F71" s="75"/>
      <c r="G71" s="75">
        <f>INDEX([1]ФОТ!$A$1:$B$11,MATCH('[1]2017'!E71,[1]ФОТ!$A$1:$A$11,0),COLUMN([1]ФОТ!$B$1))</f>
        <v>143.52000000000001</v>
      </c>
      <c r="H71" s="5"/>
      <c r="I71" s="5"/>
      <c r="J71" s="5"/>
      <c r="K71" s="75">
        <v>7.9</v>
      </c>
      <c r="L71" s="5">
        <f t="shared" si="0"/>
        <v>1133.8080000000002</v>
      </c>
      <c r="M71" s="72">
        <f t="shared" si="27"/>
        <v>2380.9968000000003</v>
      </c>
      <c r="N71" s="75">
        <f t="shared" si="25"/>
        <v>3487</v>
      </c>
      <c r="O71" s="75">
        <f t="shared" si="28"/>
        <v>2954.82</v>
      </c>
      <c r="P71" s="23">
        <v>3370</v>
      </c>
      <c r="Q71" s="26">
        <f t="shared" si="1"/>
        <v>1.0347181008902078</v>
      </c>
      <c r="R71" s="23">
        <f t="shared" si="29"/>
        <v>3661.3500000000004</v>
      </c>
      <c r="S71" s="64">
        <f t="shared" si="29"/>
        <v>3102.5610000000001</v>
      </c>
      <c r="T71" s="23">
        <f t="shared" si="30"/>
        <v>3894.3345672</v>
      </c>
      <c r="U71" s="23">
        <f t="shared" si="33"/>
        <v>3245.2788060000003</v>
      </c>
      <c r="V71" s="79">
        <f t="shared" si="32"/>
        <v>3948.8552511408002</v>
      </c>
      <c r="W71" s="79">
        <f t="shared" si="26"/>
        <v>3290.7127092840001</v>
      </c>
    </row>
    <row r="72" spans="1:23" s="31" customFormat="1" x14ac:dyDescent="0.25">
      <c r="A72" s="111"/>
      <c r="B72" s="28" t="s">
        <v>159</v>
      </c>
      <c r="C72" s="112"/>
      <c r="D72" s="75" t="s">
        <v>156</v>
      </c>
      <c r="E72" s="24" t="s">
        <v>84</v>
      </c>
      <c r="F72" s="75"/>
      <c r="G72" s="75">
        <f>INDEX([1]ФОТ!$A$1:$B$11,MATCH('[1]2017'!E72,[1]ФОТ!$A$1:$A$11,0),COLUMN([1]ФОТ!$B$1))</f>
        <v>143.52000000000001</v>
      </c>
      <c r="H72" s="5"/>
      <c r="I72" s="5"/>
      <c r="J72" s="5"/>
      <c r="K72" s="75">
        <v>9.5</v>
      </c>
      <c r="L72" s="5">
        <f t="shared" si="0"/>
        <v>1363.44</v>
      </c>
      <c r="M72" s="72">
        <f t="shared" si="27"/>
        <v>2863.2240000000002</v>
      </c>
      <c r="N72" s="75">
        <f t="shared" si="25"/>
        <v>4193</v>
      </c>
      <c r="O72" s="75">
        <f t="shared" si="28"/>
        <v>3553.26</v>
      </c>
      <c r="P72" s="23">
        <v>4052</v>
      </c>
      <c r="Q72" s="26">
        <f t="shared" si="1"/>
        <v>1.0347976307996052</v>
      </c>
      <c r="R72" s="23">
        <f t="shared" si="29"/>
        <v>4402.6500000000005</v>
      </c>
      <c r="S72" s="64">
        <f t="shared" si="29"/>
        <v>3730.9230000000002</v>
      </c>
      <c r="T72" s="23">
        <f t="shared" si="30"/>
        <v>4683.0545496000004</v>
      </c>
      <c r="U72" s="23">
        <f>S72*1.046</f>
        <v>3902.5454580000005</v>
      </c>
      <c r="V72" s="79">
        <f t="shared" si="32"/>
        <v>4748.6173132944004</v>
      </c>
      <c r="W72" s="79">
        <f t="shared" si="26"/>
        <v>3957.1810944120007</v>
      </c>
    </row>
    <row r="73" spans="1:23" s="31" customFormat="1" ht="141.75" x14ac:dyDescent="0.25">
      <c r="A73" s="111"/>
      <c r="B73" s="28" t="s">
        <v>160</v>
      </c>
      <c r="C73" s="112"/>
      <c r="D73" s="75"/>
      <c r="E73" s="24"/>
      <c r="F73" s="75"/>
      <c r="G73" s="75"/>
      <c r="H73" s="5"/>
      <c r="I73" s="5"/>
      <c r="J73" s="5"/>
      <c r="K73" s="75"/>
      <c r="L73" s="5">
        <f t="shared" si="0"/>
        <v>0</v>
      </c>
      <c r="M73" s="72"/>
      <c r="N73" s="75"/>
      <c r="O73" s="75"/>
      <c r="P73" s="23"/>
      <c r="Q73" s="26" t="e">
        <f t="shared" si="1"/>
        <v>#DIV/0!</v>
      </c>
      <c r="R73" s="23"/>
      <c r="S73" s="64"/>
      <c r="T73" s="23"/>
      <c r="U73" s="23"/>
      <c r="V73" s="79"/>
      <c r="W73" s="79"/>
    </row>
    <row r="74" spans="1:23" s="31" customFormat="1" ht="47.25" x14ac:dyDescent="0.25">
      <c r="A74" s="111" t="s">
        <v>161</v>
      </c>
      <c r="B74" s="28" t="s">
        <v>162</v>
      </c>
      <c r="C74" s="112" t="s">
        <v>163</v>
      </c>
      <c r="D74" s="75" t="s">
        <v>156</v>
      </c>
      <c r="E74" s="24" t="s">
        <v>20</v>
      </c>
      <c r="F74" s="75"/>
      <c r="G74" s="75">
        <f>INDEX([1]ФОТ!$A$1:$B$11,MATCH('[1]2017'!E74,[1]ФОТ!$A$1:$A$11,0),COLUMN([1]ФОТ!$B$1))</f>
        <v>128.15</v>
      </c>
      <c r="H74" s="5"/>
      <c r="I74" s="5"/>
      <c r="J74" s="5"/>
      <c r="K74" s="75">
        <v>5.0999999999999996</v>
      </c>
      <c r="L74" s="5">
        <f t="shared" si="0"/>
        <v>653.56499999999994</v>
      </c>
      <c r="M74" s="72">
        <f t="shared" si="27"/>
        <v>1372.4865</v>
      </c>
      <c r="N74" s="75">
        <f t="shared" ref="N74:N126" si="34">ROUND(O74*1.18,0)</f>
        <v>2010</v>
      </c>
      <c r="O74" s="75">
        <f t="shared" si="28"/>
        <v>1703.26</v>
      </c>
      <c r="P74" s="23">
        <v>1950</v>
      </c>
      <c r="Q74" s="26">
        <f t="shared" si="1"/>
        <v>1.0307692307692307</v>
      </c>
      <c r="R74" s="23">
        <f t="shared" si="29"/>
        <v>2110.5</v>
      </c>
      <c r="S74" s="64">
        <f t="shared" si="29"/>
        <v>1788.423</v>
      </c>
      <c r="T74" s="23">
        <f>U74*1.2</f>
        <v>2244.8285495999999</v>
      </c>
      <c r="U74" s="23">
        <f>S74*1.046</f>
        <v>1870.690458</v>
      </c>
      <c r="V74" s="79">
        <f>T74*1.014</f>
        <v>2276.2561492944001</v>
      </c>
      <c r="W74" s="79">
        <f t="shared" ref="W74:W80" si="35">U74/1.2</f>
        <v>1558.908715</v>
      </c>
    </row>
    <row r="75" spans="1:23" s="31" customFormat="1" x14ac:dyDescent="0.25">
      <c r="A75" s="111"/>
      <c r="B75" s="28" t="s">
        <v>155</v>
      </c>
      <c r="C75" s="112"/>
      <c r="D75" s="75" t="s">
        <v>156</v>
      </c>
      <c r="E75" s="24" t="s">
        <v>20</v>
      </c>
      <c r="F75" s="75"/>
      <c r="G75" s="75">
        <f>INDEX([1]ФОТ!$A$1:$B$11,MATCH('[1]2017'!E75,[1]ФОТ!$A$1:$A$11,0),COLUMN([1]ФОТ!$B$1))</f>
        <v>128.15</v>
      </c>
      <c r="H75" s="5"/>
      <c r="I75" s="5"/>
      <c r="J75" s="5"/>
      <c r="K75" s="75">
        <v>5.9</v>
      </c>
      <c r="L75" s="5">
        <f t="shared" si="0"/>
        <v>756.08500000000004</v>
      </c>
      <c r="M75" s="72">
        <f t="shared" si="27"/>
        <v>1587.7785000000001</v>
      </c>
      <c r="N75" s="75">
        <f t="shared" si="34"/>
        <v>2325</v>
      </c>
      <c r="O75" s="75">
        <f t="shared" si="28"/>
        <v>1970.43</v>
      </c>
      <c r="P75" s="23">
        <v>2256</v>
      </c>
      <c r="Q75" s="26">
        <f t="shared" si="1"/>
        <v>1.0305851063829787</v>
      </c>
      <c r="R75" s="23">
        <f t="shared" si="29"/>
        <v>2441.25</v>
      </c>
      <c r="S75" s="64">
        <f t="shared" si="29"/>
        <v>2068.9515000000001</v>
      </c>
      <c r="T75" s="23">
        <f t="shared" ref="T75:T80" si="36">U75*1.2</f>
        <v>2596.9479228</v>
      </c>
      <c r="U75" s="23">
        <f t="shared" ref="U75:U77" si="37">S75*1.046</f>
        <v>2164.1232690000002</v>
      </c>
      <c r="V75" s="79">
        <f t="shared" ref="V75:V76" si="38">T75*1.014</f>
        <v>2633.3051937191999</v>
      </c>
      <c r="W75" s="79">
        <f t="shared" si="35"/>
        <v>1803.4360575000003</v>
      </c>
    </row>
    <row r="76" spans="1:23" s="31" customFormat="1" x14ac:dyDescent="0.25">
      <c r="A76" s="111"/>
      <c r="B76" s="28" t="s">
        <v>164</v>
      </c>
      <c r="C76" s="112"/>
      <c r="D76" s="75" t="s">
        <v>156</v>
      </c>
      <c r="E76" s="24" t="s">
        <v>20</v>
      </c>
      <c r="F76" s="75"/>
      <c r="G76" s="75">
        <f>INDEX([1]ФОТ!$A$1:$B$11,MATCH('[1]2017'!E76,[1]ФОТ!$A$1:$A$11,0),COLUMN([1]ФОТ!$B$1))</f>
        <v>128.15</v>
      </c>
      <c r="H76" s="5"/>
      <c r="I76" s="5"/>
      <c r="J76" s="5"/>
      <c r="K76" s="75">
        <v>6.7</v>
      </c>
      <c r="L76" s="5">
        <f t="shared" si="0"/>
        <v>858.60500000000002</v>
      </c>
      <c r="M76" s="72">
        <f t="shared" si="27"/>
        <v>1803.0705</v>
      </c>
      <c r="N76" s="75">
        <f t="shared" si="34"/>
        <v>2640</v>
      </c>
      <c r="O76" s="75">
        <f t="shared" si="28"/>
        <v>2237.61</v>
      </c>
      <c r="P76" s="23">
        <v>2562</v>
      </c>
      <c r="Q76" s="26">
        <f t="shared" si="1"/>
        <v>1.0304449648711944</v>
      </c>
      <c r="R76" s="23">
        <f t="shared" si="29"/>
        <v>2772</v>
      </c>
      <c r="S76" s="64">
        <f t="shared" si="29"/>
        <v>2349.4905000000003</v>
      </c>
      <c r="T76" s="23">
        <f t="shared" si="36"/>
        <v>2949.0804756000002</v>
      </c>
      <c r="U76" s="23">
        <f t="shared" si="37"/>
        <v>2457.5670630000004</v>
      </c>
      <c r="V76" s="79">
        <f t="shared" si="38"/>
        <v>2990.3676022584004</v>
      </c>
      <c r="W76" s="79">
        <f t="shared" si="35"/>
        <v>2047.9725525000003</v>
      </c>
    </row>
    <row r="77" spans="1:23" s="31" customFormat="1" ht="63" x14ac:dyDescent="0.25">
      <c r="A77" s="73" t="s">
        <v>165</v>
      </c>
      <c r="B77" s="28" t="s">
        <v>166</v>
      </c>
      <c r="C77" s="75" t="s">
        <v>167</v>
      </c>
      <c r="D77" s="75" t="s">
        <v>168</v>
      </c>
      <c r="E77" s="24" t="s">
        <v>20</v>
      </c>
      <c r="F77" s="75"/>
      <c r="G77" s="75">
        <f>INDEX([1]ФОТ!$A$1:$B$11,MATCH('[1]2017'!E77,[1]ФОТ!$A$1:$A$11,0),COLUMN([1]ФОТ!$B$1))</f>
        <v>128.15</v>
      </c>
      <c r="H77" s="5"/>
      <c r="I77" s="5"/>
      <c r="J77" s="5"/>
      <c r="K77" s="75">
        <v>1.04</v>
      </c>
      <c r="L77" s="5">
        <f t="shared" si="0"/>
        <v>133.27600000000001</v>
      </c>
      <c r="M77" s="72">
        <f t="shared" si="27"/>
        <v>279.87960000000004</v>
      </c>
      <c r="N77" s="75">
        <f t="shared" si="34"/>
        <v>410</v>
      </c>
      <c r="O77" s="75">
        <f t="shared" si="28"/>
        <v>347.33</v>
      </c>
      <c r="P77" s="23">
        <v>398</v>
      </c>
      <c r="Q77" s="26">
        <f t="shared" si="1"/>
        <v>1.0301507537688441</v>
      </c>
      <c r="R77" s="23">
        <f t="shared" si="29"/>
        <v>430.5</v>
      </c>
      <c r="S77" s="64">
        <f t="shared" si="29"/>
        <v>364.69650000000001</v>
      </c>
      <c r="T77" s="23">
        <f t="shared" si="36"/>
        <v>457.76704680000006</v>
      </c>
      <c r="U77" s="23">
        <f t="shared" si="37"/>
        <v>381.47253900000004</v>
      </c>
      <c r="V77" s="79">
        <f>T77*1.014</f>
        <v>464.17578545520007</v>
      </c>
      <c r="W77" s="79">
        <f t="shared" si="35"/>
        <v>317.89378250000004</v>
      </c>
    </row>
    <row r="78" spans="1:23" s="31" customFormat="1" ht="63" x14ac:dyDescent="0.25">
      <c r="A78" s="73" t="s">
        <v>169</v>
      </c>
      <c r="B78" s="28" t="s">
        <v>170</v>
      </c>
      <c r="C78" s="75" t="s">
        <v>171</v>
      </c>
      <c r="D78" s="75" t="s">
        <v>168</v>
      </c>
      <c r="E78" s="24" t="s">
        <v>20</v>
      </c>
      <c r="F78" s="75"/>
      <c r="G78" s="75">
        <f>INDEX([1]ФОТ!$A$1:$B$11,MATCH('[1]2017'!E78,[1]ФОТ!$A$1:$A$11,0),COLUMN([1]ФОТ!$B$1))</f>
        <v>128.15</v>
      </c>
      <c r="H78" s="5"/>
      <c r="I78" s="5"/>
      <c r="J78" s="5"/>
      <c r="K78" s="75">
        <v>1.92</v>
      </c>
      <c r="L78" s="5">
        <f t="shared" si="0"/>
        <v>246.048</v>
      </c>
      <c r="M78" s="72">
        <f t="shared" si="27"/>
        <v>516.70080000000007</v>
      </c>
      <c r="N78" s="75">
        <f>ROUND(O78*1.18,0)</f>
        <v>757</v>
      </c>
      <c r="O78" s="75">
        <f t="shared" si="28"/>
        <v>641.23</v>
      </c>
      <c r="P78" s="23">
        <v>734</v>
      </c>
      <c r="Q78" s="26">
        <f t="shared" si="1"/>
        <v>1.0313351498637602</v>
      </c>
      <c r="R78" s="23">
        <f t="shared" si="29"/>
        <v>794.85</v>
      </c>
      <c r="S78" s="64">
        <f t="shared" si="29"/>
        <v>673.29150000000004</v>
      </c>
      <c r="T78" s="23">
        <f t="shared" si="36"/>
        <v>845.11549079999998</v>
      </c>
      <c r="U78" s="23">
        <f>S78*1.046</f>
        <v>704.26290900000004</v>
      </c>
      <c r="V78" s="79">
        <f>T78*1.014</f>
        <v>856.9471076712</v>
      </c>
      <c r="W78" s="79">
        <f t="shared" si="35"/>
        <v>586.88575750000007</v>
      </c>
    </row>
    <row r="79" spans="1:23" s="31" customFormat="1" ht="31.5" x14ac:dyDescent="0.25">
      <c r="A79" s="73" t="s">
        <v>172</v>
      </c>
      <c r="B79" s="28" t="s">
        <v>173</v>
      </c>
      <c r="C79" s="75" t="s">
        <v>174</v>
      </c>
      <c r="D79" s="75" t="s">
        <v>168</v>
      </c>
      <c r="E79" s="24" t="s">
        <v>20</v>
      </c>
      <c r="F79" s="75"/>
      <c r="G79" s="75">
        <f>INDEX([1]ФОТ!$A$1:$B$11,MATCH('[1]2017'!E79,[1]ФОТ!$A$1:$A$11,0),COLUMN([1]ФОТ!$B$1))</f>
        <v>128.15</v>
      </c>
      <c r="H79" s="5"/>
      <c r="I79" s="5"/>
      <c r="J79" s="5"/>
      <c r="K79" s="75">
        <v>0.62</v>
      </c>
      <c r="L79" s="5">
        <f t="shared" ref="L79:L142" si="39">G79*K79</f>
        <v>79.453000000000003</v>
      </c>
      <c r="M79" s="72">
        <f t="shared" si="27"/>
        <v>166.85130000000001</v>
      </c>
      <c r="N79" s="75">
        <f t="shared" si="34"/>
        <v>244</v>
      </c>
      <c r="O79" s="75">
        <f t="shared" si="28"/>
        <v>207.06</v>
      </c>
      <c r="P79" s="23">
        <v>237</v>
      </c>
      <c r="Q79" s="26">
        <f t="shared" ref="Q79:Q142" si="40">N79/P79</f>
        <v>1.029535864978903</v>
      </c>
      <c r="R79" s="23">
        <f t="shared" si="29"/>
        <v>256.2</v>
      </c>
      <c r="S79" s="64">
        <f t="shared" si="29"/>
        <v>217.41300000000001</v>
      </c>
      <c r="T79" s="23">
        <f t="shared" si="36"/>
        <v>272.89679760000001</v>
      </c>
      <c r="U79" s="23">
        <f t="shared" ref="U79:U80" si="41">S79*1.046</f>
        <v>227.41399800000002</v>
      </c>
      <c r="V79" s="79">
        <f t="shared" ref="V79:V80" si="42">T79*1.014</f>
        <v>276.71735276640004</v>
      </c>
      <c r="W79" s="79">
        <f t="shared" si="35"/>
        <v>189.51166500000002</v>
      </c>
    </row>
    <row r="80" spans="1:23" s="31" customFormat="1" ht="63" x14ac:dyDescent="0.25">
      <c r="A80" s="73" t="s">
        <v>175</v>
      </c>
      <c r="B80" s="28" t="s">
        <v>176</v>
      </c>
      <c r="C80" s="75" t="s">
        <v>177</v>
      </c>
      <c r="D80" s="75" t="s">
        <v>178</v>
      </c>
      <c r="E80" s="24" t="s">
        <v>20</v>
      </c>
      <c r="F80" s="75"/>
      <c r="G80" s="75">
        <f>INDEX([1]ФОТ!$A$1:$B$11,MATCH('[1]2017'!E80,[1]ФОТ!$A$1:$A$11,0),COLUMN([1]ФОТ!$B$1))</f>
        <v>128.15</v>
      </c>
      <c r="H80" s="5"/>
      <c r="I80" s="5"/>
      <c r="J80" s="5"/>
      <c r="K80" s="75">
        <v>0.72</v>
      </c>
      <c r="L80" s="5">
        <f t="shared" si="39"/>
        <v>92.268000000000001</v>
      </c>
      <c r="M80" s="72">
        <f>L80*2.1</f>
        <v>193.7628</v>
      </c>
      <c r="N80" s="75">
        <f t="shared" si="34"/>
        <v>284</v>
      </c>
      <c r="O80" s="75">
        <f t="shared" si="28"/>
        <v>240.46</v>
      </c>
      <c r="P80" s="23">
        <v>275</v>
      </c>
      <c r="Q80" s="26">
        <f t="shared" si="40"/>
        <v>1.0327272727272727</v>
      </c>
      <c r="R80" s="23">
        <f t="shared" si="29"/>
        <v>298.2</v>
      </c>
      <c r="S80" s="64">
        <f t="shared" si="29"/>
        <v>252.48300000000003</v>
      </c>
      <c r="T80" s="23">
        <f t="shared" si="36"/>
        <v>316.91666160000005</v>
      </c>
      <c r="U80" s="23">
        <f t="shared" si="41"/>
        <v>264.09721800000005</v>
      </c>
      <c r="V80" s="79">
        <f t="shared" si="42"/>
        <v>321.35349486240005</v>
      </c>
      <c r="W80" s="79">
        <f t="shared" si="35"/>
        <v>220.08101500000006</v>
      </c>
    </row>
    <row r="81" spans="1:23" s="31" customFormat="1" x14ac:dyDescent="0.25">
      <c r="A81" s="111" t="s">
        <v>179</v>
      </c>
      <c r="B81" s="124" t="s">
        <v>180</v>
      </c>
      <c r="C81" s="112" t="s">
        <v>181</v>
      </c>
      <c r="D81" s="104" t="s">
        <v>182</v>
      </c>
      <c r="E81" s="24" t="s">
        <v>20</v>
      </c>
      <c r="F81" s="75"/>
      <c r="G81" s="75">
        <f>INDEX([1]ФОТ!$A$1:$B$11,MATCH('[1]2017'!E81,[1]ФОТ!$A$1:$A$11,0),COLUMN([1]ФОТ!$B$1))</f>
        <v>128.15</v>
      </c>
      <c r="H81" s="5"/>
      <c r="I81" s="5"/>
      <c r="J81" s="5"/>
      <c r="K81" s="75">
        <v>2</v>
      </c>
      <c r="L81" s="5">
        <f t="shared" si="39"/>
        <v>256.3</v>
      </c>
      <c r="M81" s="113">
        <f>(L81+L82+L83)*2.1</f>
        <v>1817.0040000000001</v>
      </c>
      <c r="N81" s="75">
        <f t="shared" si="34"/>
        <v>2661</v>
      </c>
      <c r="O81" s="75">
        <f>ROUND(M81*124.1%,2)</f>
        <v>2254.9</v>
      </c>
      <c r="P81" s="23">
        <v>2581</v>
      </c>
      <c r="Q81" s="26">
        <f t="shared" si="40"/>
        <v>1.0309957380860131</v>
      </c>
      <c r="R81" s="23">
        <f t="shared" si="29"/>
        <v>2794.05</v>
      </c>
      <c r="S81" s="64">
        <f t="shared" si="29"/>
        <v>2367.645</v>
      </c>
      <c r="T81" s="100">
        <f>U81*1.2</f>
        <v>2971.8680039999999</v>
      </c>
      <c r="U81" s="100">
        <f>S81*1.046</f>
        <v>2476.5566699999999</v>
      </c>
      <c r="V81" s="98">
        <f>T81*1.014</f>
        <v>3013.4741560560001</v>
      </c>
      <c r="W81" s="98">
        <f>V81/1.2</f>
        <v>2511.22846338</v>
      </c>
    </row>
    <row r="82" spans="1:23" s="31" customFormat="1" x14ac:dyDescent="0.25">
      <c r="A82" s="111"/>
      <c r="B82" s="124"/>
      <c r="C82" s="112"/>
      <c r="D82" s="105"/>
      <c r="E82" s="24" t="s">
        <v>84</v>
      </c>
      <c r="F82" s="75"/>
      <c r="G82" s="75">
        <f>INDEX([1]ФОТ!$A$1:$B$11,MATCH('[1]2017'!E82,[1]ФОТ!$A$1:$A$11,0),COLUMN([1]ФОТ!$B$1))</f>
        <v>143.52000000000001</v>
      </c>
      <c r="H82" s="5"/>
      <c r="I82" s="5"/>
      <c r="J82" s="5"/>
      <c r="K82" s="75">
        <v>2</v>
      </c>
      <c r="L82" s="5">
        <f t="shared" si="39"/>
        <v>287.04000000000002</v>
      </c>
      <c r="M82" s="113"/>
      <c r="N82" s="75">
        <f t="shared" si="34"/>
        <v>0</v>
      </c>
      <c r="O82" s="75"/>
      <c r="P82" s="23">
        <v>0</v>
      </c>
      <c r="Q82" s="26" t="e">
        <f t="shared" si="40"/>
        <v>#DIV/0!</v>
      </c>
      <c r="R82" s="23"/>
      <c r="S82" s="64"/>
      <c r="T82" s="102"/>
      <c r="U82" s="102"/>
      <c r="V82" s="103"/>
      <c r="W82" s="103"/>
    </row>
    <row r="83" spans="1:23" s="31" customFormat="1" x14ac:dyDescent="0.25">
      <c r="A83" s="111"/>
      <c r="B83" s="124"/>
      <c r="C83" s="112"/>
      <c r="D83" s="106"/>
      <c r="E83" s="24" t="s">
        <v>117</v>
      </c>
      <c r="F83" s="75"/>
      <c r="G83" s="75">
        <f>INDEX([1]ФОТ!$A$1:$B$11,MATCH('[1]2017'!E83,[1]ФОТ!$A$1:$A$11,0),COLUMN([1]ФОТ!$B$1))</f>
        <v>160.94999999999999</v>
      </c>
      <c r="H83" s="5"/>
      <c r="I83" s="5"/>
      <c r="J83" s="5"/>
      <c r="K83" s="75">
        <v>2</v>
      </c>
      <c r="L83" s="5">
        <f t="shared" si="39"/>
        <v>321.89999999999998</v>
      </c>
      <c r="M83" s="113"/>
      <c r="N83" s="75">
        <f t="shared" si="34"/>
        <v>0</v>
      </c>
      <c r="O83" s="75"/>
      <c r="P83" s="23">
        <v>0</v>
      </c>
      <c r="Q83" s="26" t="e">
        <f t="shared" si="40"/>
        <v>#DIV/0!</v>
      </c>
      <c r="R83" s="23"/>
      <c r="S83" s="64"/>
      <c r="T83" s="101"/>
      <c r="U83" s="101"/>
      <c r="V83" s="99"/>
      <c r="W83" s="99"/>
    </row>
    <row r="84" spans="1:23" s="31" customFormat="1" ht="15" customHeight="1" x14ac:dyDescent="0.25">
      <c r="A84" s="111"/>
      <c r="B84" s="124" t="s">
        <v>155</v>
      </c>
      <c r="C84" s="112"/>
      <c r="D84" s="75" t="s">
        <v>182</v>
      </c>
      <c r="E84" s="24" t="s">
        <v>20</v>
      </c>
      <c r="F84" s="75"/>
      <c r="G84" s="75">
        <f>INDEX([1]ФОТ!$A$1:$B$11,MATCH('[1]2017'!E84,[1]ФОТ!$A$1:$A$11,0),COLUMN([1]ФОТ!$B$1))</f>
        <v>128.15</v>
      </c>
      <c r="H84" s="5"/>
      <c r="I84" s="5"/>
      <c r="J84" s="5"/>
      <c r="K84" s="75">
        <v>2.6</v>
      </c>
      <c r="L84" s="5">
        <f t="shared" si="39"/>
        <v>333.19000000000005</v>
      </c>
      <c r="M84" s="113">
        <f>(L84+L85+L86)*2.1</f>
        <v>2429.7042000000001</v>
      </c>
      <c r="N84" s="75">
        <f t="shared" si="34"/>
        <v>3558</v>
      </c>
      <c r="O84" s="75">
        <f>ROUND((M84+M85+M86)*124.1%,2)</f>
        <v>3015.26</v>
      </c>
      <c r="P84" s="23">
        <v>3452</v>
      </c>
      <c r="Q84" s="26">
        <f t="shared" si="40"/>
        <v>1.0307068366164542</v>
      </c>
      <c r="R84" s="23">
        <f t="shared" si="29"/>
        <v>3735.9</v>
      </c>
      <c r="S84" s="64">
        <f t="shared" si="29"/>
        <v>3166.0230000000001</v>
      </c>
      <c r="T84" s="23">
        <f>U84*1.2</f>
        <v>3973.9920696000004</v>
      </c>
      <c r="U84" s="23">
        <f>S84*1.046</f>
        <v>3311.6600580000004</v>
      </c>
      <c r="V84" s="79">
        <f>T84*1.014</f>
        <v>4029.6279585744005</v>
      </c>
      <c r="W84" s="98">
        <f>V84/1.2</f>
        <v>3358.0232988120006</v>
      </c>
    </row>
    <row r="85" spans="1:23" s="31" customFormat="1" hidden="1" x14ac:dyDescent="0.25">
      <c r="A85" s="111"/>
      <c r="B85" s="124"/>
      <c r="C85" s="112"/>
      <c r="D85" s="75"/>
      <c r="E85" s="24" t="s">
        <v>84</v>
      </c>
      <c r="F85" s="75"/>
      <c r="G85" s="75">
        <f>INDEX([1]ФОТ!$A$1:$B$11,MATCH('[1]2017'!E85,[1]ФОТ!$A$1:$A$11,0),COLUMN([1]ФОТ!$B$1))</f>
        <v>143.52000000000001</v>
      </c>
      <c r="H85" s="5"/>
      <c r="I85" s="5"/>
      <c r="J85" s="5"/>
      <c r="K85" s="75">
        <v>2.6</v>
      </c>
      <c r="L85" s="5">
        <f t="shared" si="39"/>
        <v>373.15200000000004</v>
      </c>
      <c r="M85" s="113"/>
      <c r="N85" s="75">
        <f t="shared" si="34"/>
        <v>0</v>
      </c>
      <c r="O85" s="75"/>
      <c r="P85" s="23">
        <v>0</v>
      </c>
      <c r="Q85" s="26" t="e">
        <f t="shared" si="40"/>
        <v>#DIV/0!</v>
      </c>
      <c r="R85" s="23"/>
      <c r="S85" s="64"/>
      <c r="T85" s="23"/>
      <c r="U85" s="23"/>
      <c r="V85" s="79"/>
      <c r="W85" s="103"/>
    </row>
    <row r="86" spans="1:23" s="31" customFormat="1" hidden="1" x14ac:dyDescent="0.25">
      <c r="A86" s="111"/>
      <c r="B86" s="124"/>
      <c r="C86" s="112"/>
      <c r="D86" s="75"/>
      <c r="E86" s="24" t="s">
        <v>117</v>
      </c>
      <c r="F86" s="75"/>
      <c r="G86" s="75">
        <f>INDEX([1]ФОТ!$A$1:$B$11,MATCH('[1]2017'!E86,[1]ФОТ!$A$1:$A$11,0),COLUMN([1]ФОТ!$B$1))</f>
        <v>160.94999999999999</v>
      </c>
      <c r="H86" s="5"/>
      <c r="I86" s="5"/>
      <c r="J86" s="5"/>
      <c r="K86" s="75">
        <v>2.8</v>
      </c>
      <c r="L86" s="5">
        <f t="shared" si="39"/>
        <v>450.65999999999991</v>
      </c>
      <c r="M86" s="113"/>
      <c r="N86" s="75">
        <f t="shared" si="34"/>
        <v>0</v>
      </c>
      <c r="O86" s="75"/>
      <c r="P86" s="23">
        <v>0</v>
      </c>
      <c r="Q86" s="26" t="e">
        <f t="shared" si="40"/>
        <v>#DIV/0!</v>
      </c>
      <c r="R86" s="23"/>
      <c r="S86" s="64"/>
      <c r="T86" s="23"/>
      <c r="U86" s="23"/>
      <c r="V86" s="79"/>
      <c r="W86" s="99"/>
    </row>
    <row r="87" spans="1:23" s="31" customFormat="1" x14ac:dyDescent="0.25">
      <c r="A87" s="111" t="s">
        <v>183</v>
      </c>
      <c r="B87" s="124" t="s">
        <v>184</v>
      </c>
      <c r="C87" s="112" t="s">
        <v>185</v>
      </c>
      <c r="D87" s="104" t="s">
        <v>182</v>
      </c>
      <c r="E87" s="24" t="s">
        <v>20</v>
      </c>
      <c r="F87" s="75"/>
      <c r="G87" s="75">
        <f>INDEX([1]ФОТ!$A$1:$B$11,MATCH('[1]2017'!E87,[1]ФОТ!$A$1:$A$11,0),COLUMN([1]ФОТ!$B$1))</f>
        <v>128.15</v>
      </c>
      <c r="H87" s="5"/>
      <c r="I87" s="5"/>
      <c r="J87" s="5"/>
      <c r="K87" s="75">
        <v>3.7</v>
      </c>
      <c r="L87" s="5">
        <f t="shared" si="39"/>
        <v>474.15500000000003</v>
      </c>
      <c r="M87" s="113">
        <f>(L87+L88+L89)*2.1</f>
        <v>3395.2569000000003</v>
      </c>
      <c r="N87" s="75">
        <f t="shared" si="34"/>
        <v>4972</v>
      </c>
      <c r="O87" s="75">
        <f>ROUND((M87+M88+M89)*124.1%,2)</f>
        <v>4213.51</v>
      </c>
      <c r="P87" s="23">
        <v>4824</v>
      </c>
      <c r="Q87" s="26">
        <f t="shared" si="40"/>
        <v>1.0306799336650083</v>
      </c>
      <c r="R87" s="23">
        <f t="shared" si="29"/>
        <v>5220.6000000000004</v>
      </c>
      <c r="S87" s="64">
        <f t="shared" si="29"/>
        <v>4424.1855000000005</v>
      </c>
      <c r="T87" s="100">
        <f>U87*1.2</f>
        <v>5553.2376396000009</v>
      </c>
      <c r="U87" s="100">
        <f t="shared" ref="U87:U90" si="43">S87*1.046</f>
        <v>4627.6980330000006</v>
      </c>
      <c r="V87" s="98">
        <f>T87*1.014</f>
        <v>5630.9829665544012</v>
      </c>
      <c r="W87" s="98">
        <f>V87/1.2</f>
        <v>4692.4858054620008</v>
      </c>
    </row>
    <row r="88" spans="1:23" s="31" customFormat="1" x14ac:dyDescent="0.25">
      <c r="A88" s="111"/>
      <c r="B88" s="124"/>
      <c r="C88" s="112"/>
      <c r="D88" s="105"/>
      <c r="E88" s="24" t="s">
        <v>84</v>
      </c>
      <c r="F88" s="75"/>
      <c r="G88" s="75">
        <f>INDEX([1]ФОТ!$A$1:$B$11,MATCH('[1]2017'!E88,[1]ФОТ!$A$1:$A$11,0),COLUMN([1]ФОТ!$B$1))</f>
        <v>143.52000000000001</v>
      </c>
      <c r="H88" s="5"/>
      <c r="I88" s="5"/>
      <c r="J88" s="5"/>
      <c r="K88" s="75">
        <v>3.7</v>
      </c>
      <c r="L88" s="5">
        <f t="shared" si="39"/>
        <v>531.02400000000011</v>
      </c>
      <c r="M88" s="113"/>
      <c r="N88" s="75">
        <f t="shared" si="34"/>
        <v>0</v>
      </c>
      <c r="O88" s="75"/>
      <c r="P88" s="23">
        <v>0</v>
      </c>
      <c r="Q88" s="26" t="e">
        <f t="shared" si="40"/>
        <v>#DIV/0!</v>
      </c>
      <c r="R88" s="23"/>
      <c r="S88" s="64"/>
      <c r="T88" s="102"/>
      <c r="U88" s="102"/>
      <c r="V88" s="103"/>
      <c r="W88" s="103"/>
    </row>
    <row r="89" spans="1:23" s="31" customFormat="1" x14ac:dyDescent="0.25">
      <c r="A89" s="111"/>
      <c r="B89" s="124"/>
      <c r="C89" s="112"/>
      <c r="D89" s="106"/>
      <c r="E89" s="24" t="s">
        <v>117</v>
      </c>
      <c r="F89" s="75"/>
      <c r="G89" s="75">
        <f>INDEX([1]ФОТ!$A$1:$B$11,MATCH('[1]2017'!E89,[1]ФОТ!$A$1:$A$11,0),COLUMN([1]ФОТ!$B$1))</f>
        <v>160.94999999999999</v>
      </c>
      <c r="H89" s="5"/>
      <c r="I89" s="5"/>
      <c r="J89" s="5"/>
      <c r="K89" s="75">
        <v>3.8</v>
      </c>
      <c r="L89" s="5">
        <f t="shared" si="39"/>
        <v>611.6099999999999</v>
      </c>
      <c r="M89" s="113"/>
      <c r="N89" s="75">
        <f t="shared" si="34"/>
        <v>0</v>
      </c>
      <c r="O89" s="75"/>
      <c r="P89" s="23">
        <v>0</v>
      </c>
      <c r="Q89" s="26" t="e">
        <f t="shared" si="40"/>
        <v>#DIV/0!</v>
      </c>
      <c r="R89" s="23"/>
      <c r="S89" s="64"/>
      <c r="T89" s="101"/>
      <c r="U89" s="101"/>
      <c r="V89" s="99"/>
      <c r="W89" s="99"/>
    </row>
    <row r="90" spans="1:23" s="31" customFormat="1" x14ac:dyDescent="0.25">
      <c r="A90" s="111"/>
      <c r="B90" s="124" t="s">
        <v>155</v>
      </c>
      <c r="C90" s="112"/>
      <c r="D90" s="75" t="s">
        <v>182</v>
      </c>
      <c r="E90" s="24" t="s">
        <v>20</v>
      </c>
      <c r="F90" s="75"/>
      <c r="G90" s="75">
        <f>INDEX([1]ФОТ!$A$1:$B$11,MATCH('[1]2017'!E90,[1]ФОТ!$A$1:$A$11,0),COLUMN([1]ФОТ!$B$1))</f>
        <v>128.15</v>
      </c>
      <c r="H90" s="5"/>
      <c r="I90" s="5"/>
      <c r="J90" s="5"/>
      <c r="K90" s="75">
        <v>5</v>
      </c>
      <c r="L90" s="5">
        <f t="shared" si="39"/>
        <v>640.75</v>
      </c>
      <c r="M90" s="113">
        <f>(L90+L91+L92)*2.1</f>
        <v>4542.51</v>
      </c>
      <c r="N90" s="75">
        <f t="shared" si="34"/>
        <v>6652</v>
      </c>
      <c r="O90" s="75">
        <f>ROUND((M90+M91+M92)*124.1%,2)</f>
        <v>5637.25</v>
      </c>
      <c r="P90" s="23">
        <v>6454</v>
      </c>
      <c r="Q90" s="26">
        <f t="shared" si="40"/>
        <v>1.0306786488999071</v>
      </c>
      <c r="R90" s="23">
        <f t="shared" si="29"/>
        <v>6984.6</v>
      </c>
      <c r="S90" s="64">
        <f t="shared" si="29"/>
        <v>5919.1125000000002</v>
      </c>
      <c r="T90" s="23">
        <f>U90*1.2</f>
        <v>7429.6700100000007</v>
      </c>
      <c r="U90" s="23">
        <f t="shared" si="43"/>
        <v>6191.3916750000008</v>
      </c>
      <c r="V90" s="98">
        <f>T90*1.014</f>
        <v>7533.6853901400009</v>
      </c>
      <c r="W90" s="98">
        <f>V90/1.2</f>
        <v>6278.0711584500013</v>
      </c>
    </row>
    <row r="91" spans="1:23" s="31" customFormat="1" ht="0.75" customHeight="1" x14ac:dyDescent="0.25">
      <c r="A91" s="111"/>
      <c r="B91" s="124"/>
      <c r="C91" s="112"/>
      <c r="D91" s="75"/>
      <c r="E91" s="24" t="s">
        <v>84</v>
      </c>
      <c r="F91" s="75"/>
      <c r="G91" s="75">
        <f>INDEX([1]ФОТ!$A$1:$B$11,MATCH('[1]2017'!E91,[1]ФОТ!$A$1:$A$11,0),COLUMN([1]ФОТ!$B$1))</f>
        <v>143.52000000000001</v>
      </c>
      <c r="H91" s="5"/>
      <c r="I91" s="5"/>
      <c r="J91" s="5"/>
      <c r="K91" s="75">
        <v>5</v>
      </c>
      <c r="L91" s="5">
        <f t="shared" si="39"/>
        <v>717.6</v>
      </c>
      <c r="M91" s="113"/>
      <c r="N91" s="75">
        <f t="shared" si="34"/>
        <v>0</v>
      </c>
      <c r="O91" s="75"/>
      <c r="P91" s="23">
        <v>0</v>
      </c>
      <c r="Q91" s="26" t="e">
        <f t="shared" si="40"/>
        <v>#DIV/0!</v>
      </c>
      <c r="R91" s="23"/>
      <c r="S91" s="64"/>
      <c r="T91" s="23"/>
      <c r="U91" s="23"/>
      <c r="V91" s="103"/>
      <c r="W91" s="103"/>
    </row>
    <row r="92" spans="1:23" s="31" customFormat="1" ht="15.75" hidden="1" customHeight="1" x14ac:dyDescent="0.25">
      <c r="A92" s="111"/>
      <c r="B92" s="124"/>
      <c r="C92" s="112"/>
      <c r="D92" s="75"/>
      <c r="E92" s="24" t="s">
        <v>117</v>
      </c>
      <c r="F92" s="75"/>
      <c r="G92" s="75">
        <f>INDEX([1]ФОТ!$A$1:$B$11,MATCH('[1]2017'!E92,[1]ФОТ!$A$1:$A$11,0),COLUMN([1]ФОТ!$B$1))</f>
        <v>160.94999999999999</v>
      </c>
      <c r="H92" s="5"/>
      <c r="I92" s="5"/>
      <c r="J92" s="5"/>
      <c r="K92" s="75">
        <v>5</v>
      </c>
      <c r="L92" s="5">
        <f t="shared" si="39"/>
        <v>804.75</v>
      </c>
      <c r="M92" s="113"/>
      <c r="N92" s="75">
        <f t="shared" si="34"/>
        <v>0</v>
      </c>
      <c r="O92" s="75"/>
      <c r="P92" s="23">
        <v>0</v>
      </c>
      <c r="Q92" s="26" t="e">
        <f t="shared" si="40"/>
        <v>#DIV/0!</v>
      </c>
      <c r="R92" s="23"/>
      <c r="S92" s="64"/>
      <c r="T92" s="23"/>
      <c r="U92" s="23"/>
      <c r="V92" s="99"/>
      <c r="W92" s="99"/>
    </row>
    <row r="93" spans="1:23" s="31" customFormat="1" ht="31.5" x14ac:dyDescent="0.25">
      <c r="A93" s="111" t="s">
        <v>186</v>
      </c>
      <c r="B93" s="28" t="s">
        <v>187</v>
      </c>
      <c r="C93" s="112" t="s">
        <v>188</v>
      </c>
      <c r="D93" s="75" t="s">
        <v>182</v>
      </c>
      <c r="E93" s="24" t="s">
        <v>20</v>
      </c>
      <c r="F93" s="75"/>
      <c r="G93" s="75">
        <f>INDEX([1]ФОТ!$A$1:$B$11,MATCH('[1]2017'!E93,[1]ФОТ!$A$1:$A$11,0),COLUMN([1]ФОТ!$B$1))</f>
        <v>128.15</v>
      </c>
      <c r="H93" s="5"/>
      <c r="I93" s="5"/>
      <c r="J93" s="5"/>
      <c r="K93" s="75">
        <v>6.28</v>
      </c>
      <c r="L93" s="5">
        <f t="shared" si="39"/>
        <v>804.78200000000004</v>
      </c>
      <c r="M93" s="113">
        <f>(L93+L94+L95)*2.1</f>
        <v>5712.1524600000012</v>
      </c>
      <c r="N93" s="75">
        <f t="shared" si="34"/>
        <v>8365</v>
      </c>
      <c r="O93" s="75">
        <f>ROUND((M93+M94+M95)*124.1%,2)</f>
        <v>7088.78</v>
      </c>
      <c r="P93" s="23">
        <v>8115</v>
      </c>
      <c r="Q93" s="26">
        <f t="shared" si="40"/>
        <v>1.0308071472581639</v>
      </c>
      <c r="R93" s="23">
        <f t="shared" si="29"/>
        <v>8783.25</v>
      </c>
      <c r="S93" s="64">
        <f t="shared" si="29"/>
        <v>7443.2190000000001</v>
      </c>
      <c r="T93" s="23">
        <f t="shared" ref="T93:T154" si="44">U93*1.2</f>
        <v>9342.7284887999995</v>
      </c>
      <c r="U93" s="23">
        <f>S93*1.046</f>
        <v>7785.6070740000005</v>
      </c>
      <c r="V93" s="79">
        <f>T93*1.014</f>
        <v>9473.5266876431997</v>
      </c>
      <c r="W93" s="79">
        <f>V93/1.2</f>
        <v>7894.6055730360004</v>
      </c>
    </row>
    <row r="94" spans="1:23" s="31" customFormat="1" ht="1.5" customHeight="1" x14ac:dyDescent="0.25">
      <c r="A94" s="111"/>
      <c r="B94" s="28"/>
      <c r="C94" s="112"/>
      <c r="D94" s="75"/>
      <c r="E94" s="24" t="s">
        <v>84</v>
      </c>
      <c r="F94" s="75"/>
      <c r="G94" s="75">
        <f>INDEX([1]ФОТ!$A$1:$B$11,MATCH('[1]2017'!E94,[1]ФОТ!$A$1:$A$11,0),COLUMN([1]ФОТ!$B$1))</f>
        <v>143.52000000000001</v>
      </c>
      <c r="H94" s="5"/>
      <c r="I94" s="5"/>
      <c r="J94" s="5"/>
      <c r="K94" s="75">
        <v>6.28</v>
      </c>
      <c r="L94" s="5">
        <f t="shared" si="39"/>
        <v>901.30560000000014</v>
      </c>
      <c r="M94" s="113"/>
      <c r="N94" s="75">
        <f t="shared" si="34"/>
        <v>0</v>
      </c>
      <c r="O94" s="75"/>
      <c r="P94" s="23">
        <v>0</v>
      </c>
      <c r="Q94" s="26" t="e">
        <f t="shared" si="40"/>
        <v>#DIV/0!</v>
      </c>
      <c r="R94" s="23"/>
      <c r="S94" s="63"/>
      <c r="T94" s="23"/>
      <c r="U94" s="23"/>
      <c r="V94" s="79">
        <f t="shared" ref="V94:V108" si="45">T94*1.035</f>
        <v>0</v>
      </c>
      <c r="W94" s="79"/>
    </row>
    <row r="95" spans="1:23" s="31" customFormat="1" hidden="1" x14ac:dyDescent="0.25">
      <c r="A95" s="111"/>
      <c r="B95" s="28"/>
      <c r="C95" s="112"/>
      <c r="D95" s="75"/>
      <c r="E95" s="24" t="s">
        <v>117</v>
      </c>
      <c r="F95" s="75"/>
      <c r="G95" s="75">
        <f>INDEX([1]ФОТ!$A$1:$B$11,MATCH('[1]2017'!E95,[1]ФОТ!$A$1:$A$11,0),COLUMN([1]ФОТ!$B$1))</f>
        <v>160.94999999999999</v>
      </c>
      <c r="H95" s="5"/>
      <c r="I95" s="5"/>
      <c r="J95" s="5"/>
      <c r="K95" s="75">
        <v>6.3</v>
      </c>
      <c r="L95" s="5">
        <f t="shared" si="39"/>
        <v>1013.9849999999999</v>
      </c>
      <c r="M95" s="113"/>
      <c r="N95" s="75">
        <f t="shared" si="34"/>
        <v>0</v>
      </c>
      <c r="O95" s="75"/>
      <c r="P95" s="23">
        <v>0</v>
      </c>
      <c r="Q95" s="26" t="e">
        <f t="shared" si="40"/>
        <v>#DIV/0!</v>
      </c>
      <c r="R95" s="23"/>
      <c r="S95" s="63"/>
      <c r="T95" s="23"/>
      <c r="U95" s="23"/>
      <c r="V95" s="79">
        <f t="shared" si="45"/>
        <v>0</v>
      </c>
      <c r="W95" s="79"/>
    </row>
    <row r="96" spans="1:23" s="31" customFormat="1" ht="31.5" x14ac:dyDescent="0.25">
      <c r="A96" s="111" t="s">
        <v>189</v>
      </c>
      <c r="B96" s="28" t="s">
        <v>190</v>
      </c>
      <c r="C96" s="112" t="s">
        <v>191</v>
      </c>
      <c r="D96" s="75" t="s">
        <v>182</v>
      </c>
      <c r="E96" s="24" t="s">
        <v>20</v>
      </c>
      <c r="F96" s="75"/>
      <c r="G96" s="75">
        <f>INDEX([1]ФОТ!$A$1:$B$11,MATCH('[1]2017'!E96,[1]ФОТ!$A$1:$A$11,0),COLUMN([1]ФОТ!$B$1))</f>
        <v>128.15</v>
      </c>
      <c r="H96" s="5"/>
      <c r="I96" s="5"/>
      <c r="J96" s="5"/>
      <c r="K96" s="75">
        <v>12.4</v>
      </c>
      <c r="L96" s="5">
        <f t="shared" si="39"/>
        <v>1589.0600000000002</v>
      </c>
      <c r="M96" s="113">
        <f>(L96+L97+L98)*2.1</f>
        <v>11265.424800000001</v>
      </c>
      <c r="N96" s="75">
        <f>ROUND(O96*1.18,0)</f>
        <v>16497</v>
      </c>
      <c r="O96" s="75">
        <f>ROUND((M96+M97+M98)*124.1%,2)</f>
        <v>13980.39</v>
      </c>
      <c r="P96" s="23">
        <v>16005</v>
      </c>
      <c r="Q96" s="26">
        <f t="shared" si="40"/>
        <v>1.0307403936269917</v>
      </c>
      <c r="R96" s="23">
        <f t="shared" si="29"/>
        <v>17321.850000000002</v>
      </c>
      <c r="S96" s="64">
        <f t="shared" si="29"/>
        <v>14679.4095</v>
      </c>
      <c r="T96" s="23">
        <f t="shared" si="44"/>
        <v>18425.5948044</v>
      </c>
      <c r="U96" s="23">
        <f t="shared" ref="U96:U103" si="46">S96*1.046</f>
        <v>15354.662337</v>
      </c>
      <c r="V96" s="79">
        <f>T96*1.014</f>
        <v>18683.5531316616</v>
      </c>
      <c r="W96" s="79">
        <f>V96/1.2</f>
        <v>15569.627609718</v>
      </c>
    </row>
    <row r="97" spans="1:23" s="31" customFormat="1" ht="1.5" customHeight="1" x14ac:dyDescent="0.25">
      <c r="A97" s="111"/>
      <c r="B97" s="28"/>
      <c r="C97" s="112"/>
      <c r="D97" s="75"/>
      <c r="E97" s="24" t="s">
        <v>84</v>
      </c>
      <c r="F97" s="75"/>
      <c r="G97" s="75">
        <f>INDEX([1]ФОТ!$A$1:$B$11,MATCH('[1]2017'!E97,[1]ФОТ!$A$1:$A$11,0),COLUMN([1]ФОТ!$B$1))</f>
        <v>143.52000000000001</v>
      </c>
      <c r="H97" s="5"/>
      <c r="I97" s="5"/>
      <c r="J97" s="5"/>
      <c r="K97" s="75">
        <v>12.4</v>
      </c>
      <c r="L97" s="5">
        <f t="shared" si="39"/>
        <v>1779.6480000000001</v>
      </c>
      <c r="M97" s="113"/>
      <c r="N97" s="75">
        <f>ROUND(O97*1.18,0)</f>
        <v>0</v>
      </c>
      <c r="O97" s="75"/>
      <c r="P97" s="23">
        <v>0</v>
      </c>
      <c r="Q97" s="26" t="e">
        <f t="shared" si="40"/>
        <v>#DIV/0!</v>
      </c>
      <c r="R97" s="23"/>
      <c r="S97" s="64"/>
      <c r="T97" s="23"/>
      <c r="U97" s="23"/>
      <c r="V97" s="79">
        <f t="shared" ref="V97:V100" si="47">T97*1.014</f>
        <v>0</v>
      </c>
      <c r="W97" s="79">
        <f t="shared" ref="W97:W98" si="48">U97*1.04</f>
        <v>0</v>
      </c>
    </row>
    <row r="98" spans="1:23" s="31" customFormat="1" hidden="1" x14ac:dyDescent="0.25">
      <c r="A98" s="111"/>
      <c r="B98" s="28"/>
      <c r="C98" s="112"/>
      <c r="D98" s="75"/>
      <c r="E98" s="24" t="s">
        <v>117</v>
      </c>
      <c r="F98" s="75"/>
      <c r="G98" s="75">
        <f>INDEX([1]ФОТ!$A$1:$B$11,MATCH('[1]2017'!E98,[1]ФОТ!$A$1:$A$11,0),COLUMN([1]ФОТ!$B$1))</f>
        <v>160.94999999999999</v>
      </c>
      <c r="H98" s="5"/>
      <c r="I98" s="5"/>
      <c r="J98" s="5"/>
      <c r="K98" s="75">
        <v>12.4</v>
      </c>
      <c r="L98" s="5">
        <f t="shared" si="39"/>
        <v>1995.78</v>
      </c>
      <c r="M98" s="113"/>
      <c r="N98" s="75">
        <f>ROUND(O98*1.18,0)</f>
        <v>0</v>
      </c>
      <c r="O98" s="75"/>
      <c r="P98" s="23">
        <v>0</v>
      </c>
      <c r="Q98" s="26" t="e">
        <f t="shared" si="40"/>
        <v>#DIV/0!</v>
      </c>
      <c r="R98" s="23"/>
      <c r="S98" s="64"/>
      <c r="T98" s="23"/>
      <c r="U98" s="23"/>
      <c r="V98" s="79">
        <f t="shared" si="47"/>
        <v>0</v>
      </c>
      <c r="W98" s="79">
        <f t="shared" si="48"/>
        <v>0</v>
      </c>
    </row>
    <row r="99" spans="1:23" s="31" customFormat="1" ht="47.25" x14ac:dyDescent="0.25">
      <c r="A99" s="111" t="s">
        <v>192</v>
      </c>
      <c r="B99" s="28" t="s">
        <v>193</v>
      </c>
      <c r="C99" s="112" t="s">
        <v>194</v>
      </c>
      <c r="D99" s="75" t="s">
        <v>195</v>
      </c>
      <c r="E99" s="24" t="s">
        <v>84</v>
      </c>
      <c r="F99" s="75"/>
      <c r="G99" s="75">
        <f>INDEX([1]ФОТ!$A$1:$B$11,MATCH('[1]2017'!E99,[1]ФОТ!$A$1:$A$11,0),COLUMN([1]ФОТ!$B$1))</f>
        <v>143.52000000000001</v>
      </c>
      <c r="H99" s="5"/>
      <c r="I99" s="5"/>
      <c r="J99" s="5"/>
      <c r="K99" s="75">
        <v>2.16</v>
      </c>
      <c r="L99" s="5">
        <f t="shared" si="39"/>
        <v>310.00320000000005</v>
      </c>
      <c r="M99" s="113">
        <f>(L99+L100)*2.1</f>
        <v>1381.0759200000002</v>
      </c>
      <c r="N99" s="75">
        <f t="shared" si="34"/>
        <v>2022</v>
      </c>
      <c r="O99" s="75">
        <f>ROUND((M99)*124.1%,2)</f>
        <v>1713.92</v>
      </c>
      <c r="P99" s="23">
        <v>1962</v>
      </c>
      <c r="Q99" s="26">
        <f t="shared" si="40"/>
        <v>1.0305810397553516</v>
      </c>
      <c r="R99" s="23">
        <f t="shared" si="29"/>
        <v>2123.1</v>
      </c>
      <c r="S99" s="64">
        <f t="shared" si="29"/>
        <v>1799.6160000000002</v>
      </c>
      <c r="T99" s="23">
        <f t="shared" si="44"/>
        <v>2258.8780032</v>
      </c>
      <c r="U99" s="23">
        <f t="shared" si="46"/>
        <v>1882.3983360000002</v>
      </c>
      <c r="V99" s="79">
        <f t="shared" si="47"/>
        <v>2290.5022952447998</v>
      </c>
      <c r="W99" s="79">
        <f>V99/1.2</f>
        <v>1908.751912704</v>
      </c>
    </row>
    <row r="100" spans="1:23" s="31" customFormat="1" ht="1.5" customHeight="1" x14ac:dyDescent="0.25">
      <c r="A100" s="111"/>
      <c r="B100" s="28"/>
      <c r="C100" s="112"/>
      <c r="D100" s="75"/>
      <c r="E100" s="24" t="s">
        <v>117</v>
      </c>
      <c r="F100" s="75"/>
      <c r="G100" s="75">
        <f>INDEX([1]ФОТ!$A$1:$B$11,MATCH('[1]2017'!E100,[1]ФОТ!$A$1:$A$11,0),COLUMN([1]ФОТ!$B$1))</f>
        <v>160.94999999999999</v>
      </c>
      <c r="H100" s="5"/>
      <c r="I100" s="5"/>
      <c r="J100" s="5"/>
      <c r="K100" s="75">
        <v>2.16</v>
      </c>
      <c r="L100" s="5">
        <f t="shared" si="39"/>
        <v>347.65199999999999</v>
      </c>
      <c r="M100" s="113"/>
      <c r="N100" s="75">
        <f t="shared" si="34"/>
        <v>0</v>
      </c>
      <c r="O100" s="75"/>
      <c r="P100" s="23">
        <v>0</v>
      </c>
      <c r="Q100" s="26" t="e">
        <f t="shared" si="40"/>
        <v>#DIV/0!</v>
      </c>
      <c r="R100" s="23"/>
      <c r="S100" s="64"/>
      <c r="T100" s="23"/>
      <c r="U100" s="23"/>
      <c r="V100" s="79">
        <f t="shared" si="47"/>
        <v>0</v>
      </c>
      <c r="W100" s="79"/>
    </row>
    <row r="101" spans="1:23" s="31" customFormat="1" ht="31.5" x14ac:dyDescent="0.25">
      <c r="A101" s="111" t="s">
        <v>196</v>
      </c>
      <c r="B101" s="28" t="s">
        <v>197</v>
      </c>
      <c r="C101" s="112" t="s">
        <v>198</v>
      </c>
      <c r="D101" s="75" t="s">
        <v>195</v>
      </c>
      <c r="E101" s="24" t="s">
        <v>84</v>
      </c>
      <c r="F101" s="75"/>
      <c r="G101" s="75">
        <f>INDEX([1]ФОТ!$A$1:$B$11,MATCH('[1]2017'!E101,[1]ФОТ!$A$1:$A$11,0),COLUMN([1]ФОТ!$B$1))</f>
        <v>143.52000000000001</v>
      </c>
      <c r="H101" s="5"/>
      <c r="I101" s="5"/>
      <c r="J101" s="5"/>
      <c r="K101" s="75">
        <v>9.35</v>
      </c>
      <c r="L101" s="5">
        <f t="shared" si="39"/>
        <v>1341.912</v>
      </c>
      <c r="M101" s="113">
        <f>(L101+L102)*2.1</f>
        <v>5978.2684500000005</v>
      </c>
      <c r="N101" s="75">
        <f t="shared" si="34"/>
        <v>8754</v>
      </c>
      <c r="O101" s="75">
        <f>ROUND((M101+M102)*124.1%,2)</f>
        <v>7419.03</v>
      </c>
      <c r="P101" s="23">
        <v>8493</v>
      </c>
      <c r="Q101" s="26">
        <f t="shared" si="40"/>
        <v>1.0307311903920875</v>
      </c>
      <c r="R101" s="23">
        <f t="shared" si="29"/>
        <v>9191.7000000000007</v>
      </c>
      <c r="S101" s="64">
        <f t="shared" si="29"/>
        <v>7789.9814999999999</v>
      </c>
      <c r="T101" s="23">
        <f t="shared" si="44"/>
        <v>9777.9847788000006</v>
      </c>
      <c r="U101" s="23">
        <f t="shared" si="46"/>
        <v>8148.3206490000002</v>
      </c>
      <c r="V101" s="79">
        <f>T101*1.014</f>
        <v>9914.8765657032</v>
      </c>
      <c r="W101" s="79">
        <f>V101/1.2</f>
        <v>8262.3971380860003</v>
      </c>
    </row>
    <row r="102" spans="1:23" s="31" customFormat="1" ht="0.75" customHeight="1" x14ac:dyDescent="0.25">
      <c r="A102" s="111"/>
      <c r="B102" s="28"/>
      <c r="C102" s="112"/>
      <c r="D102" s="75"/>
      <c r="E102" s="24" t="s">
        <v>117</v>
      </c>
      <c r="F102" s="75"/>
      <c r="G102" s="75">
        <f>INDEX([1]ФОТ!$A$1:$B$11,MATCH('[1]2017'!E102,[1]ФОТ!$A$1:$A$11,0),COLUMN([1]ФОТ!$B$1))</f>
        <v>160.94999999999999</v>
      </c>
      <c r="H102" s="5"/>
      <c r="I102" s="5"/>
      <c r="J102" s="5"/>
      <c r="K102" s="75">
        <v>9.35</v>
      </c>
      <c r="L102" s="5">
        <f t="shared" si="39"/>
        <v>1504.8824999999999</v>
      </c>
      <c r="M102" s="113"/>
      <c r="N102" s="75">
        <f t="shared" si="34"/>
        <v>0</v>
      </c>
      <c r="O102" s="75"/>
      <c r="P102" s="23">
        <v>0</v>
      </c>
      <c r="Q102" s="26" t="e">
        <f t="shared" si="40"/>
        <v>#DIV/0!</v>
      </c>
      <c r="R102" s="23"/>
      <c r="S102" s="64"/>
      <c r="T102" s="23"/>
      <c r="U102" s="23"/>
      <c r="V102" s="79">
        <f>T102*1.014</f>
        <v>0</v>
      </c>
      <c r="W102" s="79"/>
    </row>
    <row r="103" spans="1:23" s="31" customFormat="1" ht="31.5" x14ac:dyDescent="0.25">
      <c r="A103" s="73" t="s">
        <v>199</v>
      </c>
      <c r="B103" s="28" t="s">
        <v>200</v>
      </c>
      <c r="C103" s="75" t="s">
        <v>201</v>
      </c>
      <c r="D103" s="75" t="s">
        <v>178</v>
      </c>
      <c r="E103" s="24" t="s">
        <v>84</v>
      </c>
      <c r="F103" s="75"/>
      <c r="G103" s="75">
        <f>INDEX([1]ФОТ!$A$1:$B$11,MATCH('[1]2017'!E103,[1]ФОТ!$A$1:$A$11,0),COLUMN([1]ФОТ!$B$1))</f>
        <v>143.52000000000001</v>
      </c>
      <c r="H103" s="5"/>
      <c r="I103" s="5"/>
      <c r="J103" s="5"/>
      <c r="K103" s="75">
        <v>2.88</v>
      </c>
      <c r="L103" s="5">
        <f t="shared" si="39"/>
        <v>413.33760000000001</v>
      </c>
      <c r="M103" s="72">
        <f>L103*2.1</f>
        <v>868.00896</v>
      </c>
      <c r="N103" s="75">
        <f t="shared" si="34"/>
        <v>1271</v>
      </c>
      <c r="O103" s="75">
        <f>ROUND(M103*124.1%,2)</f>
        <v>1077.2</v>
      </c>
      <c r="P103" s="23">
        <v>1229</v>
      </c>
      <c r="Q103" s="26">
        <f t="shared" si="40"/>
        <v>1.0341741253051262</v>
      </c>
      <c r="R103" s="23">
        <f t="shared" si="29"/>
        <v>1334.55</v>
      </c>
      <c r="S103" s="64">
        <f t="shared" si="29"/>
        <v>1131.0600000000002</v>
      </c>
      <c r="T103" s="23">
        <f t="shared" si="44"/>
        <v>1419.7065120000004</v>
      </c>
      <c r="U103" s="23">
        <f t="shared" si="46"/>
        <v>1183.0887600000003</v>
      </c>
      <c r="V103" s="79">
        <f t="shared" ref="V103" si="49">T103*1.014</f>
        <v>1439.5824031680004</v>
      </c>
      <c r="W103" s="79">
        <f>V103/1.2</f>
        <v>1199.6520026400003</v>
      </c>
    </row>
    <row r="104" spans="1:23" s="31" customFormat="1" x14ac:dyDescent="0.25">
      <c r="A104" s="73" t="s">
        <v>202</v>
      </c>
      <c r="B104" s="28" t="s">
        <v>203</v>
      </c>
      <c r="C104" s="75" t="s">
        <v>204</v>
      </c>
      <c r="D104" s="75" t="s">
        <v>178</v>
      </c>
      <c r="E104" s="24" t="s">
        <v>84</v>
      </c>
      <c r="F104" s="75"/>
      <c r="G104" s="75">
        <f>INDEX([1]ФОТ!$A$1:$B$11,MATCH('[1]2017'!E104,[1]ФОТ!$A$1:$A$11,0),COLUMN([1]ФОТ!$B$1))</f>
        <v>143.52000000000001</v>
      </c>
      <c r="H104" s="5"/>
      <c r="I104" s="5"/>
      <c r="J104" s="5"/>
      <c r="K104" s="75">
        <v>5.76</v>
      </c>
      <c r="L104" s="5">
        <f t="shared" si="39"/>
        <v>826.67520000000002</v>
      </c>
      <c r="M104" s="72">
        <f>L104*2.1</f>
        <v>1736.01792</v>
      </c>
      <c r="N104" s="75">
        <f t="shared" si="34"/>
        <v>2542</v>
      </c>
      <c r="O104" s="75">
        <f>ROUND(M104*124.1%,2)</f>
        <v>2154.4</v>
      </c>
      <c r="P104" s="23">
        <v>2457</v>
      </c>
      <c r="Q104" s="26">
        <f t="shared" si="40"/>
        <v>1.0345950345950345</v>
      </c>
      <c r="R104" s="23">
        <f t="shared" si="29"/>
        <v>2669.1</v>
      </c>
      <c r="S104" s="64">
        <f t="shared" si="29"/>
        <v>2262.1200000000003</v>
      </c>
      <c r="T104" s="23">
        <f t="shared" si="44"/>
        <v>2839.4130240000009</v>
      </c>
      <c r="U104" s="23">
        <f t="shared" ref="U104:U107" si="50">S104*1.046</f>
        <v>2366.1775200000006</v>
      </c>
      <c r="V104" s="79">
        <f>T104*1.014</f>
        <v>2879.1648063360008</v>
      </c>
      <c r="W104" s="79">
        <f>V104/1.2</f>
        <v>2399.3040052800006</v>
      </c>
    </row>
    <row r="105" spans="1:23" s="31" customFormat="1" ht="30.75" customHeight="1" x14ac:dyDescent="0.25">
      <c r="A105" s="111" t="s">
        <v>205</v>
      </c>
      <c r="B105" s="28" t="s">
        <v>206</v>
      </c>
      <c r="C105" s="112" t="s">
        <v>207</v>
      </c>
      <c r="D105" s="75" t="s">
        <v>178</v>
      </c>
      <c r="E105" s="24" t="s">
        <v>84</v>
      </c>
      <c r="F105" s="75"/>
      <c r="G105" s="75">
        <f>INDEX([1]ФОТ!$A$1:$B$11,MATCH('[1]2017'!E105,[1]ФОТ!$A$1:$A$11,0),COLUMN([1]ФОТ!$B$1))</f>
        <v>143.52000000000001</v>
      </c>
      <c r="H105" s="5"/>
      <c r="I105" s="5"/>
      <c r="J105" s="5"/>
      <c r="K105" s="75">
        <v>2</v>
      </c>
      <c r="L105" s="5">
        <f t="shared" si="39"/>
        <v>287.04000000000002</v>
      </c>
      <c r="M105" s="113">
        <f>(L105+L106)*2.1</f>
        <v>1278.7740000000001</v>
      </c>
      <c r="N105" s="75">
        <f t="shared" si="34"/>
        <v>1873</v>
      </c>
      <c r="O105" s="75">
        <f>ROUND((M105+M106)*124.1%,2)</f>
        <v>1586.96</v>
      </c>
      <c r="P105" s="23">
        <v>1817</v>
      </c>
      <c r="Q105" s="26">
        <f t="shared" si="40"/>
        <v>1.0308200330214639</v>
      </c>
      <c r="R105" s="23">
        <f t="shared" si="29"/>
        <v>1966.65</v>
      </c>
      <c r="S105" s="64">
        <f t="shared" si="29"/>
        <v>1666.3080000000002</v>
      </c>
      <c r="T105" s="23">
        <f t="shared" si="44"/>
        <v>2091.5498016000001</v>
      </c>
      <c r="U105" s="23">
        <f t="shared" si="50"/>
        <v>1742.9581680000003</v>
      </c>
      <c r="V105" s="79">
        <f t="shared" ref="V105:V107" si="51">T105*1.014</f>
        <v>2120.8314988224001</v>
      </c>
      <c r="W105" s="79">
        <f>V105/1.2</f>
        <v>1767.3595823520002</v>
      </c>
    </row>
    <row r="106" spans="1:23" s="31" customFormat="1" hidden="1" x14ac:dyDescent="0.25">
      <c r="A106" s="111"/>
      <c r="B106" s="28"/>
      <c r="C106" s="112"/>
      <c r="D106" s="75"/>
      <c r="E106" s="24" t="s">
        <v>117</v>
      </c>
      <c r="F106" s="75"/>
      <c r="G106" s="75">
        <f>INDEX([1]ФОТ!$A$1:$B$11,MATCH('[1]2017'!E106,[1]ФОТ!$A$1:$A$11,0),COLUMN([1]ФОТ!$B$1))</f>
        <v>160.94999999999999</v>
      </c>
      <c r="H106" s="5"/>
      <c r="I106" s="5"/>
      <c r="J106" s="5"/>
      <c r="K106" s="75">
        <v>2</v>
      </c>
      <c r="L106" s="5">
        <f t="shared" si="39"/>
        <v>321.89999999999998</v>
      </c>
      <c r="M106" s="113"/>
      <c r="N106" s="75">
        <f t="shared" si="34"/>
        <v>0</v>
      </c>
      <c r="O106" s="75"/>
      <c r="P106" s="23">
        <v>0</v>
      </c>
      <c r="Q106" s="26" t="e">
        <f t="shared" si="40"/>
        <v>#DIV/0!</v>
      </c>
      <c r="R106" s="23"/>
      <c r="S106" s="64"/>
      <c r="T106" s="23"/>
      <c r="U106" s="23"/>
      <c r="V106" s="79">
        <f t="shared" si="51"/>
        <v>0</v>
      </c>
      <c r="W106" s="79">
        <f>V106/1.2</f>
        <v>0</v>
      </c>
    </row>
    <row r="107" spans="1:23" s="31" customFormat="1" ht="30.75" customHeight="1" x14ac:dyDescent="0.25">
      <c r="A107" s="109" t="s">
        <v>208</v>
      </c>
      <c r="B107" s="28" t="s">
        <v>209</v>
      </c>
      <c r="C107" s="104" t="s">
        <v>210</v>
      </c>
      <c r="D107" s="75" t="s">
        <v>178</v>
      </c>
      <c r="E107" s="24" t="s">
        <v>84</v>
      </c>
      <c r="F107" s="75"/>
      <c r="G107" s="75">
        <f>INDEX([1]ФОТ!$A$1:$B$11,MATCH('[1]2017'!E107,[1]ФОТ!$A$1:$A$11,0),COLUMN([1]ФОТ!$B$1))</f>
        <v>143.52000000000001</v>
      </c>
      <c r="H107" s="5"/>
      <c r="I107" s="5"/>
      <c r="J107" s="5"/>
      <c r="K107" s="75">
        <v>8.5</v>
      </c>
      <c r="L107" s="5">
        <f t="shared" si="39"/>
        <v>1219.92</v>
      </c>
      <c r="M107" s="107">
        <f>(L107+L108)*2.1</f>
        <v>5434.7894999999999</v>
      </c>
      <c r="N107" s="75">
        <f t="shared" si="34"/>
        <v>7959</v>
      </c>
      <c r="O107" s="75">
        <f>ROUND((M107+M108)*124.1%,2)</f>
        <v>6744.57</v>
      </c>
      <c r="P107" s="23">
        <v>7721</v>
      </c>
      <c r="Q107" s="26">
        <f t="shared" si="40"/>
        <v>1.0308250226654578</v>
      </c>
      <c r="R107" s="23">
        <f t="shared" si="29"/>
        <v>8356.9500000000007</v>
      </c>
      <c r="S107" s="64">
        <f t="shared" si="29"/>
        <v>7081.7984999999999</v>
      </c>
      <c r="T107" s="23">
        <f t="shared" si="44"/>
        <v>8889.0734771999996</v>
      </c>
      <c r="U107" s="23">
        <f t="shared" si="50"/>
        <v>7407.5612310000006</v>
      </c>
      <c r="V107" s="79">
        <f t="shared" si="51"/>
        <v>9013.5205058808006</v>
      </c>
      <c r="W107" s="79">
        <f>V107/1.2</f>
        <v>7511.2670882340008</v>
      </c>
    </row>
    <row r="108" spans="1:23" s="31" customFormat="1" hidden="1" x14ac:dyDescent="0.25">
      <c r="A108" s="110"/>
      <c r="B108" s="28"/>
      <c r="C108" s="106"/>
      <c r="D108" s="75"/>
      <c r="E108" s="24" t="s">
        <v>117</v>
      </c>
      <c r="F108" s="75"/>
      <c r="G108" s="75">
        <f>INDEX([1]ФОТ!$A$1:$B$11,MATCH('[1]2017'!E108,[1]ФОТ!$A$1:$A$11,0),COLUMN([1]ФОТ!$B$1))</f>
        <v>160.94999999999999</v>
      </c>
      <c r="H108" s="5"/>
      <c r="I108" s="5"/>
      <c r="J108" s="5"/>
      <c r="K108" s="75">
        <v>8.5</v>
      </c>
      <c r="L108" s="5">
        <f t="shared" si="39"/>
        <v>1368.0749999999998</v>
      </c>
      <c r="M108" s="108"/>
      <c r="N108" s="75">
        <f t="shared" si="34"/>
        <v>0</v>
      </c>
      <c r="O108" s="75"/>
      <c r="P108" s="23">
        <v>0</v>
      </c>
      <c r="Q108" s="26" t="e">
        <f t="shared" si="40"/>
        <v>#DIV/0!</v>
      </c>
      <c r="R108" s="23"/>
      <c r="S108" s="64"/>
      <c r="T108" s="23"/>
      <c r="U108" s="23"/>
      <c r="V108" s="79">
        <f t="shared" si="45"/>
        <v>0</v>
      </c>
      <c r="W108" s="79"/>
    </row>
    <row r="109" spans="1:23" s="31" customFormat="1" ht="27" customHeight="1" x14ac:dyDescent="0.25">
      <c r="A109" s="111" t="s">
        <v>211</v>
      </c>
      <c r="B109" s="28" t="s">
        <v>212</v>
      </c>
      <c r="C109" s="112" t="s">
        <v>213</v>
      </c>
      <c r="D109" s="75"/>
      <c r="E109" s="24"/>
      <c r="F109" s="75"/>
      <c r="G109" s="75"/>
      <c r="H109" s="5"/>
      <c r="I109" s="5"/>
      <c r="J109" s="5"/>
      <c r="K109" s="75"/>
      <c r="L109" s="5">
        <f t="shared" si="39"/>
        <v>0</v>
      </c>
      <c r="M109" s="72"/>
      <c r="N109" s="75"/>
      <c r="O109" s="75"/>
      <c r="P109" s="23"/>
      <c r="Q109" s="26" t="e">
        <f t="shared" si="40"/>
        <v>#DIV/0!</v>
      </c>
      <c r="R109" s="23"/>
      <c r="S109" s="64"/>
      <c r="T109" s="23"/>
      <c r="U109" s="23"/>
      <c r="V109" s="79"/>
      <c r="W109" s="79"/>
    </row>
    <row r="110" spans="1:23" s="31" customFormat="1" x14ac:dyDescent="0.25">
      <c r="A110" s="111"/>
      <c r="B110" s="28" t="s">
        <v>214</v>
      </c>
      <c r="C110" s="112"/>
      <c r="D110" s="75" t="s">
        <v>215</v>
      </c>
      <c r="E110" s="24" t="s">
        <v>84</v>
      </c>
      <c r="F110" s="75"/>
      <c r="G110" s="75">
        <f>INDEX([1]ФОТ!$A$1:$B$11,MATCH('[1]2017'!E110,[1]ФОТ!$A$1:$A$11,0),COLUMN([1]ФОТ!$B$1))</f>
        <v>143.52000000000001</v>
      </c>
      <c r="H110" s="5"/>
      <c r="I110" s="5"/>
      <c r="J110" s="5"/>
      <c r="K110" s="75">
        <v>2.16</v>
      </c>
      <c r="L110" s="5">
        <f t="shared" si="39"/>
        <v>310.00320000000005</v>
      </c>
      <c r="M110" s="72">
        <f>L110*2.1</f>
        <v>651.00672000000009</v>
      </c>
      <c r="N110" s="75">
        <f t="shared" si="34"/>
        <v>953</v>
      </c>
      <c r="O110" s="75">
        <f>ROUND(M110*124.1%,2)</f>
        <v>807.9</v>
      </c>
      <c r="P110" s="23">
        <v>921</v>
      </c>
      <c r="Q110" s="26">
        <f t="shared" si="40"/>
        <v>1.0347448425624322</v>
      </c>
      <c r="R110" s="23">
        <f t="shared" si="29"/>
        <v>1000.6500000000001</v>
      </c>
      <c r="S110" s="64">
        <f t="shared" si="29"/>
        <v>848.29499999999996</v>
      </c>
      <c r="T110" s="23">
        <f t="shared" si="44"/>
        <v>1064.7798839999998</v>
      </c>
      <c r="U110" s="23">
        <f t="shared" ref="U110:U114" si="52">S110*1.046</f>
        <v>887.31656999999996</v>
      </c>
      <c r="V110" s="79">
        <f>T110*1.014</f>
        <v>1079.6868023759998</v>
      </c>
      <c r="W110" s="79">
        <f>V110/1.2</f>
        <v>899.7390019799999</v>
      </c>
    </row>
    <row r="111" spans="1:23" s="31" customFormat="1" x14ac:dyDescent="0.25">
      <c r="A111" s="111"/>
      <c r="B111" s="28" t="s">
        <v>216</v>
      </c>
      <c r="C111" s="112"/>
      <c r="D111" s="75" t="s">
        <v>215</v>
      </c>
      <c r="E111" s="24" t="s">
        <v>84</v>
      </c>
      <c r="F111" s="75"/>
      <c r="G111" s="75">
        <f>INDEX([1]ФОТ!$A$1:$B$11,MATCH('[1]2017'!E111,[1]ФОТ!$A$1:$A$11,0),COLUMN([1]ФОТ!$B$1))</f>
        <v>143.52000000000001</v>
      </c>
      <c r="H111" s="5"/>
      <c r="I111" s="5"/>
      <c r="J111" s="5"/>
      <c r="K111" s="75">
        <v>3.24</v>
      </c>
      <c r="L111" s="5">
        <f t="shared" si="39"/>
        <v>465.00480000000005</v>
      </c>
      <c r="M111" s="72">
        <f>L111*2.1</f>
        <v>976.51008000000013</v>
      </c>
      <c r="N111" s="75">
        <f t="shared" si="34"/>
        <v>1430</v>
      </c>
      <c r="O111" s="75">
        <f>ROUND(M111*124.1%,2)</f>
        <v>1211.8499999999999</v>
      </c>
      <c r="P111" s="23">
        <v>1382</v>
      </c>
      <c r="Q111" s="26">
        <f t="shared" si="40"/>
        <v>1.0347322720694645</v>
      </c>
      <c r="R111" s="23">
        <f t="shared" si="29"/>
        <v>1501.5</v>
      </c>
      <c r="S111" s="64">
        <f t="shared" si="29"/>
        <v>1272.4424999999999</v>
      </c>
      <c r="T111" s="23">
        <f>U111*1.2</f>
        <v>1597.1698259999998</v>
      </c>
      <c r="U111" s="23">
        <f t="shared" si="52"/>
        <v>1330.9748549999999</v>
      </c>
      <c r="V111" s="79">
        <f>T111*1.014</f>
        <v>1619.5302035639997</v>
      </c>
      <c r="W111" s="79">
        <f>V111/1.2</f>
        <v>1349.6085029699998</v>
      </c>
    </row>
    <row r="112" spans="1:23" s="31" customFormat="1" ht="47.25" x14ac:dyDescent="0.25">
      <c r="A112" s="111" t="s">
        <v>217</v>
      </c>
      <c r="B112" s="28" t="s">
        <v>218</v>
      </c>
      <c r="C112" s="112" t="s">
        <v>219</v>
      </c>
      <c r="D112" s="75"/>
      <c r="E112" s="24"/>
      <c r="F112" s="75"/>
      <c r="G112" s="75"/>
      <c r="H112" s="5"/>
      <c r="I112" s="5"/>
      <c r="J112" s="5"/>
      <c r="K112" s="75"/>
      <c r="L112" s="5">
        <f t="shared" si="39"/>
        <v>0</v>
      </c>
      <c r="M112" s="72">
        <f>L112*2.2</f>
        <v>0</v>
      </c>
      <c r="N112" s="75"/>
      <c r="O112" s="75"/>
      <c r="P112" s="23"/>
      <c r="Q112" s="26" t="e">
        <f t="shared" si="40"/>
        <v>#DIV/0!</v>
      </c>
      <c r="R112" s="23"/>
      <c r="S112" s="63"/>
      <c r="T112" s="23"/>
      <c r="U112" s="23"/>
      <c r="V112" s="79"/>
      <c r="W112" s="79"/>
    </row>
    <row r="113" spans="1:23" s="31" customFormat="1" x14ac:dyDescent="0.25">
      <c r="A113" s="111"/>
      <c r="B113" s="28" t="s">
        <v>220</v>
      </c>
      <c r="C113" s="112"/>
      <c r="D113" s="75" t="s">
        <v>221</v>
      </c>
      <c r="E113" s="24" t="s">
        <v>84</v>
      </c>
      <c r="F113" s="75"/>
      <c r="G113" s="75">
        <f>INDEX([1]ФОТ!$A$1:$B$11,MATCH('[1]2017'!E113,[1]ФОТ!$A$1:$A$11,0),COLUMN([1]ФОТ!$B$1))</f>
        <v>143.52000000000001</v>
      </c>
      <c r="H113" s="5"/>
      <c r="I113" s="5"/>
      <c r="J113" s="5"/>
      <c r="K113" s="75">
        <v>1.44</v>
      </c>
      <c r="L113" s="5">
        <f t="shared" si="39"/>
        <v>206.6688</v>
      </c>
      <c r="M113" s="72">
        <f t="shared" ref="M113:M118" si="53">L113*2.1</f>
        <v>434.00448</v>
      </c>
      <c r="N113" s="75">
        <f t="shared" si="34"/>
        <v>636</v>
      </c>
      <c r="O113" s="75">
        <f t="shared" ref="O113:O118" si="54">ROUND(M113*124.1%,2)</f>
        <v>538.6</v>
      </c>
      <c r="P113" s="23">
        <v>614</v>
      </c>
      <c r="Q113" s="26">
        <f t="shared" si="40"/>
        <v>1.0358306188925082</v>
      </c>
      <c r="R113" s="23">
        <f t="shared" si="29"/>
        <v>667.80000000000007</v>
      </c>
      <c r="S113" s="63">
        <f t="shared" si="29"/>
        <v>565.53000000000009</v>
      </c>
      <c r="T113" s="23">
        <f t="shared" si="44"/>
        <v>709.85325600000021</v>
      </c>
      <c r="U113" s="23">
        <f t="shared" si="52"/>
        <v>591.54438000000016</v>
      </c>
      <c r="V113" s="79">
        <f>T113*1.014</f>
        <v>719.79120158400019</v>
      </c>
      <c r="W113" s="79">
        <f t="shared" ref="W113:W122" si="55">V113/1.2</f>
        <v>599.82600132000016</v>
      </c>
    </row>
    <row r="114" spans="1:23" s="31" customFormat="1" x14ac:dyDescent="0.25">
      <c r="A114" s="111"/>
      <c r="B114" s="28" t="s">
        <v>216</v>
      </c>
      <c r="C114" s="112"/>
      <c r="D114" s="75" t="s">
        <v>221</v>
      </c>
      <c r="E114" s="24" t="s">
        <v>84</v>
      </c>
      <c r="F114" s="75"/>
      <c r="G114" s="75">
        <f>INDEX([1]ФОТ!$A$1:$B$11,MATCH('[1]2017'!E114,[1]ФОТ!$A$1:$A$11,0),COLUMN([1]ФОТ!$B$1))</f>
        <v>143.52000000000001</v>
      </c>
      <c r="H114" s="5"/>
      <c r="I114" s="5"/>
      <c r="J114" s="5"/>
      <c r="K114" s="75">
        <v>2.16</v>
      </c>
      <c r="L114" s="5">
        <f t="shared" si="39"/>
        <v>310.00320000000005</v>
      </c>
      <c r="M114" s="72">
        <f t="shared" si="53"/>
        <v>651.00672000000009</v>
      </c>
      <c r="N114" s="75">
        <f t="shared" si="34"/>
        <v>953</v>
      </c>
      <c r="O114" s="75">
        <f t="shared" si="54"/>
        <v>807.9</v>
      </c>
      <c r="P114" s="23">
        <v>921</v>
      </c>
      <c r="Q114" s="26">
        <f t="shared" si="40"/>
        <v>1.0347448425624322</v>
      </c>
      <c r="R114" s="23">
        <f t="shared" si="29"/>
        <v>1000.6500000000001</v>
      </c>
      <c r="S114" s="64">
        <f t="shared" si="29"/>
        <v>848.29499999999996</v>
      </c>
      <c r="T114" s="23">
        <f t="shared" si="44"/>
        <v>1064.7798839999998</v>
      </c>
      <c r="U114" s="23">
        <f t="shared" si="52"/>
        <v>887.31656999999996</v>
      </c>
      <c r="V114" s="79">
        <f t="shared" ref="V114:V125" si="56">T114*1.014</f>
        <v>1079.6868023759998</v>
      </c>
      <c r="W114" s="79">
        <f t="shared" si="55"/>
        <v>899.7390019799999</v>
      </c>
    </row>
    <row r="115" spans="1:23" s="31" customFormat="1" ht="31.5" x14ac:dyDescent="0.25">
      <c r="A115" s="73" t="s">
        <v>222</v>
      </c>
      <c r="B115" s="28" t="s">
        <v>223</v>
      </c>
      <c r="C115" s="75" t="s">
        <v>224</v>
      </c>
      <c r="D115" s="75" t="s">
        <v>221</v>
      </c>
      <c r="E115" s="24" t="s">
        <v>84</v>
      </c>
      <c r="F115" s="75"/>
      <c r="G115" s="75">
        <f>INDEX([1]ФОТ!$A$1:$B$11,MATCH('[1]2017'!E115,[1]ФОТ!$A$1:$A$11,0),COLUMN([1]ФОТ!$B$1))</f>
        <v>143.52000000000001</v>
      </c>
      <c r="H115" s="5"/>
      <c r="I115" s="5"/>
      <c r="J115" s="5"/>
      <c r="K115" s="75">
        <v>0.72</v>
      </c>
      <c r="L115" s="5">
        <f t="shared" si="39"/>
        <v>103.3344</v>
      </c>
      <c r="M115" s="72">
        <f t="shared" si="53"/>
        <v>217.00224</v>
      </c>
      <c r="N115" s="75">
        <f t="shared" si="34"/>
        <v>318</v>
      </c>
      <c r="O115" s="75">
        <f t="shared" si="54"/>
        <v>269.3</v>
      </c>
      <c r="P115" s="23">
        <v>307</v>
      </c>
      <c r="Q115" s="26">
        <f t="shared" si="40"/>
        <v>1.0358306188925082</v>
      </c>
      <c r="R115" s="23">
        <f t="shared" si="29"/>
        <v>333.90000000000003</v>
      </c>
      <c r="S115" s="64">
        <f t="shared" si="29"/>
        <v>282.76500000000004</v>
      </c>
      <c r="T115" s="23">
        <f t="shared" si="44"/>
        <v>354.92662800000011</v>
      </c>
      <c r="U115" s="23">
        <f t="shared" ref="U115:U122" si="57">S115*1.046</f>
        <v>295.77219000000008</v>
      </c>
      <c r="V115" s="79">
        <f t="shared" si="56"/>
        <v>359.8956007920001</v>
      </c>
      <c r="W115" s="79">
        <f t="shared" si="55"/>
        <v>299.91300066000008</v>
      </c>
    </row>
    <row r="116" spans="1:23" s="31" customFormat="1" ht="31.5" x14ac:dyDescent="0.25">
      <c r="A116" s="111" t="s">
        <v>225</v>
      </c>
      <c r="B116" s="28" t="s">
        <v>226</v>
      </c>
      <c r="C116" s="112" t="s">
        <v>227</v>
      </c>
      <c r="D116" s="75" t="s">
        <v>228</v>
      </c>
      <c r="E116" s="24" t="s">
        <v>84</v>
      </c>
      <c r="F116" s="75"/>
      <c r="G116" s="75">
        <f>INDEX([1]ФОТ!$A$1:$B$11,MATCH('[1]2017'!E116,[1]ФОТ!$A$1:$A$11,0),COLUMN([1]ФОТ!$B$1))</f>
        <v>143.52000000000001</v>
      </c>
      <c r="H116" s="5"/>
      <c r="I116" s="5"/>
      <c r="J116" s="5"/>
      <c r="K116" s="75">
        <v>1.44</v>
      </c>
      <c r="L116" s="5">
        <f t="shared" si="39"/>
        <v>206.6688</v>
      </c>
      <c r="M116" s="72">
        <f t="shared" si="53"/>
        <v>434.00448</v>
      </c>
      <c r="N116" s="75">
        <f t="shared" si="34"/>
        <v>636</v>
      </c>
      <c r="O116" s="75">
        <f t="shared" si="54"/>
        <v>538.6</v>
      </c>
      <c r="P116" s="23">
        <v>614</v>
      </c>
      <c r="Q116" s="26">
        <f t="shared" si="40"/>
        <v>1.0358306188925082</v>
      </c>
      <c r="R116" s="23">
        <f t="shared" si="29"/>
        <v>667.80000000000007</v>
      </c>
      <c r="S116" s="63">
        <f t="shared" si="29"/>
        <v>565.53000000000009</v>
      </c>
      <c r="T116" s="23">
        <f t="shared" si="44"/>
        <v>709.85325600000021</v>
      </c>
      <c r="U116" s="23">
        <f t="shared" si="57"/>
        <v>591.54438000000016</v>
      </c>
      <c r="V116" s="79">
        <f t="shared" si="56"/>
        <v>719.79120158400019</v>
      </c>
      <c r="W116" s="79">
        <f t="shared" si="55"/>
        <v>599.82600132000016</v>
      </c>
    </row>
    <row r="117" spans="1:23" s="31" customFormat="1" x14ac:dyDescent="0.25">
      <c r="A117" s="111"/>
      <c r="B117" s="28" t="s">
        <v>229</v>
      </c>
      <c r="C117" s="112"/>
      <c r="D117" s="75" t="s">
        <v>228</v>
      </c>
      <c r="E117" s="24" t="s">
        <v>84</v>
      </c>
      <c r="F117" s="75"/>
      <c r="G117" s="75">
        <f>INDEX([1]ФОТ!$A$1:$B$11,MATCH('[1]2017'!E117,[1]ФОТ!$A$1:$A$11,0),COLUMN([1]ФОТ!$B$1))</f>
        <v>143.52000000000001</v>
      </c>
      <c r="H117" s="5"/>
      <c r="I117" s="5"/>
      <c r="J117" s="5"/>
      <c r="K117" s="75">
        <v>2.16</v>
      </c>
      <c r="L117" s="5">
        <f t="shared" si="39"/>
        <v>310.00320000000005</v>
      </c>
      <c r="M117" s="72">
        <f t="shared" si="53"/>
        <v>651.00672000000009</v>
      </c>
      <c r="N117" s="75">
        <f t="shared" si="34"/>
        <v>953</v>
      </c>
      <c r="O117" s="75">
        <f t="shared" si="54"/>
        <v>807.9</v>
      </c>
      <c r="P117" s="23">
        <v>921</v>
      </c>
      <c r="Q117" s="26">
        <f t="shared" si="40"/>
        <v>1.0347448425624322</v>
      </c>
      <c r="R117" s="23">
        <f t="shared" si="29"/>
        <v>1000.6500000000001</v>
      </c>
      <c r="S117" s="64">
        <f t="shared" si="29"/>
        <v>848.29499999999996</v>
      </c>
      <c r="T117" s="23">
        <f t="shared" si="44"/>
        <v>1064.7798839999998</v>
      </c>
      <c r="U117" s="23">
        <f t="shared" si="57"/>
        <v>887.31656999999996</v>
      </c>
      <c r="V117" s="79">
        <f t="shared" si="56"/>
        <v>1079.6868023759998</v>
      </c>
      <c r="W117" s="79">
        <f t="shared" si="55"/>
        <v>899.7390019799999</v>
      </c>
    </row>
    <row r="118" spans="1:23" s="31" customFormat="1" x14ac:dyDescent="0.25">
      <c r="A118" s="111"/>
      <c r="B118" s="28" t="s">
        <v>230</v>
      </c>
      <c r="C118" s="112"/>
      <c r="D118" s="75" t="s">
        <v>228</v>
      </c>
      <c r="E118" s="24" t="s">
        <v>84</v>
      </c>
      <c r="F118" s="75"/>
      <c r="G118" s="75">
        <f>INDEX([1]ФОТ!$A$1:$B$11,MATCH('[1]2017'!E118,[1]ФОТ!$A$1:$A$11,0),COLUMN([1]ФОТ!$B$1))</f>
        <v>143.52000000000001</v>
      </c>
      <c r="H118" s="5"/>
      <c r="I118" s="5"/>
      <c r="J118" s="5"/>
      <c r="K118" s="75">
        <v>2.88</v>
      </c>
      <c r="L118" s="5">
        <f t="shared" si="39"/>
        <v>413.33760000000001</v>
      </c>
      <c r="M118" s="72">
        <f t="shared" si="53"/>
        <v>868.00896</v>
      </c>
      <c r="N118" s="75">
        <f t="shared" si="34"/>
        <v>1271</v>
      </c>
      <c r="O118" s="75">
        <f t="shared" si="54"/>
        <v>1077.2</v>
      </c>
      <c r="P118" s="23">
        <v>1229</v>
      </c>
      <c r="Q118" s="26">
        <f t="shared" si="40"/>
        <v>1.0341741253051262</v>
      </c>
      <c r="R118" s="23">
        <f t="shared" si="29"/>
        <v>1334.55</v>
      </c>
      <c r="S118" s="63">
        <f t="shared" si="29"/>
        <v>1131.0600000000002</v>
      </c>
      <c r="T118" s="23">
        <f t="shared" si="44"/>
        <v>1419.7065120000004</v>
      </c>
      <c r="U118" s="23">
        <f t="shared" si="57"/>
        <v>1183.0887600000003</v>
      </c>
      <c r="V118" s="79">
        <f t="shared" si="56"/>
        <v>1439.5824031680004</v>
      </c>
      <c r="W118" s="79">
        <f t="shared" si="55"/>
        <v>1199.6520026400003</v>
      </c>
    </row>
    <row r="119" spans="1:23" s="31" customFormat="1" ht="31.5" x14ac:dyDescent="0.25">
      <c r="A119" s="111" t="s">
        <v>231</v>
      </c>
      <c r="B119" s="28" t="s">
        <v>232</v>
      </c>
      <c r="C119" s="112" t="s">
        <v>233</v>
      </c>
      <c r="D119" s="112" t="s">
        <v>168</v>
      </c>
      <c r="E119" s="24" t="s">
        <v>20</v>
      </c>
      <c r="F119" s="75"/>
      <c r="G119" s="75">
        <f>INDEX([1]ФОТ!$A$1:$B$11,MATCH('[1]2017'!E119,[1]ФОТ!$A$1:$A$11,0),COLUMN([1]ФОТ!$B$1))</f>
        <v>128.15</v>
      </c>
      <c r="H119" s="5"/>
      <c r="I119" s="5"/>
      <c r="J119" s="5"/>
      <c r="K119" s="75">
        <v>1.3</v>
      </c>
      <c r="L119" s="5">
        <f t="shared" si="39"/>
        <v>166.59500000000003</v>
      </c>
      <c r="M119" s="113">
        <f>(L119+L120+L121)*2.1</f>
        <v>1181.0526000000002</v>
      </c>
      <c r="N119" s="75">
        <f t="shared" si="34"/>
        <v>1730</v>
      </c>
      <c r="O119" s="75">
        <f>ROUND((M119+M120+M121)*124.1%,2)</f>
        <v>1465.69</v>
      </c>
      <c r="P119" s="23">
        <v>1678</v>
      </c>
      <c r="Q119" s="26">
        <f t="shared" si="40"/>
        <v>1.0309892729439809</v>
      </c>
      <c r="R119" s="23">
        <f t="shared" si="29"/>
        <v>1816.5</v>
      </c>
      <c r="S119" s="64">
        <f t="shared" si="29"/>
        <v>1538.9745</v>
      </c>
      <c r="T119" s="76">
        <f t="shared" si="44"/>
        <v>1931.7207923999999</v>
      </c>
      <c r="U119" s="23">
        <f t="shared" si="57"/>
        <v>1609.767327</v>
      </c>
      <c r="V119" s="79">
        <f>T119*1.014</f>
        <v>1958.7648834935999</v>
      </c>
      <c r="W119" s="79">
        <f t="shared" si="55"/>
        <v>1632.3040695780001</v>
      </c>
    </row>
    <row r="120" spans="1:23" s="31" customFormat="1" hidden="1" x14ac:dyDescent="0.25">
      <c r="A120" s="111"/>
      <c r="B120" s="28"/>
      <c r="C120" s="112"/>
      <c r="D120" s="112"/>
      <c r="E120" s="24" t="s">
        <v>84</v>
      </c>
      <c r="F120" s="75"/>
      <c r="G120" s="75">
        <f>INDEX([1]ФОТ!$A$1:$B$11,MATCH('[1]2017'!E120,[1]ФОТ!$A$1:$A$11,0),COLUMN([1]ФОТ!$B$1))</f>
        <v>143.52000000000001</v>
      </c>
      <c r="H120" s="5"/>
      <c r="I120" s="5"/>
      <c r="J120" s="5"/>
      <c r="K120" s="75">
        <v>1.3</v>
      </c>
      <c r="L120" s="5">
        <f t="shared" si="39"/>
        <v>186.57600000000002</v>
      </c>
      <c r="M120" s="113"/>
      <c r="N120" s="75">
        <f t="shared" si="34"/>
        <v>0</v>
      </c>
      <c r="O120" s="75"/>
      <c r="P120" s="23">
        <v>0</v>
      </c>
      <c r="Q120" s="26" t="e">
        <f t="shared" si="40"/>
        <v>#DIV/0!</v>
      </c>
      <c r="R120" s="23"/>
      <c r="S120" s="63"/>
      <c r="T120" s="23"/>
      <c r="U120" s="23"/>
      <c r="V120" s="79">
        <f t="shared" si="56"/>
        <v>0</v>
      </c>
      <c r="W120" s="79">
        <f t="shared" si="55"/>
        <v>0</v>
      </c>
    </row>
    <row r="121" spans="1:23" s="31" customFormat="1" hidden="1" x14ac:dyDescent="0.25">
      <c r="A121" s="111"/>
      <c r="B121" s="28"/>
      <c r="C121" s="112"/>
      <c r="D121" s="112"/>
      <c r="E121" s="24" t="s">
        <v>117</v>
      </c>
      <c r="F121" s="75"/>
      <c r="G121" s="75">
        <f>INDEX([1]ФОТ!$A$1:$B$11,MATCH('[1]2017'!E121,[1]ФОТ!$A$1:$A$11,0),COLUMN([1]ФОТ!$B$1))</f>
        <v>160.94999999999999</v>
      </c>
      <c r="H121" s="5"/>
      <c r="I121" s="5"/>
      <c r="J121" s="5"/>
      <c r="K121" s="75">
        <v>1.3</v>
      </c>
      <c r="L121" s="5">
        <f t="shared" si="39"/>
        <v>209.23499999999999</v>
      </c>
      <c r="M121" s="113"/>
      <c r="N121" s="75">
        <f t="shared" si="34"/>
        <v>0</v>
      </c>
      <c r="O121" s="75"/>
      <c r="P121" s="23">
        <v>0</v>
      </c>
      <c r="Q121" s="26" t="e">
        <f t="shared" si="40"/>
        <v>#DIV/0!</v>
      </c>
      <c r="R121" s="23"/>
      <c r="S121" s="63"/>
      <c r="T121" s="23"/>
      <c r="U121" s="23"/>
      <c r="V121" s="79">
        <f t="shared" si="56"/>
        <v>0</v>
      </c>
      <c r="W121" s="79">
        <f t="shared" si="55"/>
        <v>0</v>
      </c>
    </row>
    <row r="122" spans="1:23" s="31" customFormat="1" ht="31.5" x14ac:dyDescent="0.25">
      <c r="A122" s="111" t="s">
        <v>234</v>
      </c>
      <c r="B122" s="28" t="s">
        <v>235</v>
      </c>
      <c r="C122" s="112" t="s">
        <v>236</v>
      </c>
      <c r="D122" s="112" t="s">
        <v>168</v>
      </c>
      <c r="E122" s="24" t="s">
        <v>20</v>
      </c>
      <c r="F122" s="75"/>
      <c r="G122" s="75">
        <f>INDEX([1]ФОТ!$A$1:$B$11,MATCH('[1]2017'!E122,[1]ФОТ!$A$1:$A$11,0),COLUMN([1]ФОТ!$B$1))</f>
        <v>128.15</v>
      </c>
      <c r="H122" s="5"/>
      <c r="I122" s="5"/>
      <c r="J122" s="5"/>
      <c r="K122" s="75">
        <v>1.9</v>
      </c>
      <c r="L122" s="5">
        <f t="shared" si="39"/>
        <v>243.48499999999999</v>
      </c>
      <c r="M122" s="113">
        <f>(L122+L123+L124)*2.1</f>
        <v>1726.1538</v>
      </c>
      <c r="N122" s="75">
        <f t="shared" si="34"/>
        <v>2528</v>
      </c>
      <c r="O122" s="75">
        <f>ROUND((M122+M123+M124)*124.1%,2)</f>
        <v>2142.16</v>
      </c>
      <c r="P122" s="23">
        <v>2452</v>
      </c>
      <c r="Q122" s="26">
        <f t="shared" si="40"/>
        <v>1.0309951060358891</v>
      </c>
      <c r="R122" s="23">
        <f t="shared" si="29"/>
        <v>2654.4</v>
      </c>
      <c r="S122" s="64">
        <f t="shared" si="29"/>
        <v>2249.268</v>
      </c>
      <c r="T122" s="23">
        <f t="shared" si="44"/>
        <v>2823.2811935999998</v>
      </c>
      <c r="U122" s="23">
        <f t="shared" si="57"/>
        <v>2352.734328</v>
      </c>
      <c r="V122" s="79">
        <f t="shared" si="56"/>
        <v>2862.8071303103998</v>
      </c>
      <c r="W122" s="79">
        <f t="shared" si="55"/>
        <v>2385.672608592</v>
      </c>
    </row>
    <row r="123" spans="1:23" s="31" customFormat="1" ht="0.75" customHeight="1" x14ac:dyDescent="0.25">
      <c r="A123" s="111"/>
      <c r="B123" s="28"/>
      <c r="C123" s="112"/>
      <c r="D123" s="112"/>
      <c r="E123" s="24" t="s">
        <v>84</v>
      </c>
      <c r="F123" s="75"/>
      <c r="G123" s="75">
        <f>INDEX([1]ФОТ!$A$1:$B$11,MATCH('[1]2017'!E123,[1]ФОТ!$A$1:$A$11,0),COLUMN([1]ФОТ!$B$1))</f>
        <v>143.52000000000001</v>
      </c>
      <c r="H123" s="5"/>
      <c r="I123" s="5"/>
      <c r="J123" s="5"/>
      <c r="K123" s="75">
        <v>1.9</v>
      </c>
      <c r="L123" s="5">
        <f t="shared" si="39"/>
        <v>272.68799999999999</v>
      </c>
      <c r="M123" s="113"/>
      <c r="N123" s="75">
        <f t="shared" si="34"/>
        <v>0</v>
      </c>
      <c r="O123" s="75"/>
      <c r="P123" s="23">
        <v>0</v>
      </c>
      <c r="Q123" s="26" t="e">
        <f t="shared" si="40"/>
        <v>#DIV/0!</v>
      </c>
      <c r="R123" s="23"/>
      <c r="S123" s="63"/>
      <c r="T123" s="23"/>
      <c r="U123" s="23"/>
      <c r="V123" s="79">
        <f t="shared" si="56"/>
        <v>0</v>
      </c>
      <c r="W123" s="79">
        <f>U123*1.04</f>
        <v>0</v>
      </c>
    </row>
    <row r="124" spans="1:23" s="31" customFormat="1" hidden="1" x14ac:dyDescent="0.25">
      <c r="A124" s="111"/>
      <c r="B124" s="28"/>
      <c r="C124" s="112"/>
      <c r="D124" s="112"/>
      <c r="E124" s="24" t="s">
        <v>117</v>
      </c>
      <c r="F124" s="75"/>
      <c r="G124" s="75">
        <f>INDEX([1]ФОТ!$A$1:$B$11,MATCH('[1]2017'!E124,[1]ФОТ!$A$1:$A$11,0),COLUMN([1]ФОТ!$B$1))</f>
        <v>160.94999999999999</v>
      </c>
      <c r="H124" s="5"/>
      <c r="I124" s="5"/>
      <c r="J124" s="5"/>
      <c r="K124" s="75">
        <v>1.9</v>
      </c>
      <c r="L124" s="5">
        <f t="shared" si="39"/>
        <v>305.80499999999995</v>
      </c>
      <c r="M124" s="113"/>
      <c r="N124" s="75">
        <f t="shared" si="34"/>
        <v>0</v>
      </c>
      <c r="O124" s="75"/>
      <c r="P124" s="23">
        <v>0</v>
      </c>
      <c r="Q124" s="26" t="e">
        <f t="shared" si="40"/>
        <v>#DIV/0!</v>
      </c>
      <c r="R124" s="23"/>
      <c r="S124" s="63"/>
      <c r="T124" s="23"/>
      <c r="U124" s="23"/>
      <c r="V124" s="79">
        <f t="shared" si="56"/>
        <v>0</v>
      </c>
      <c r="W124" s="79">
        <f t="shared" ref="W124" si="58">U124*1.04</f>
        <v>0</v>
      </c>
    </row>
    <row r="125" spans="1:23" s="31" customFormat="1" ht="63" x14ac:dyDescent="0.25">
      <c r="A125" s="73" t="s">
        <v>237</v>
      </c>
      <c r="B125" s="28" t="s">
        <v>238</v>
      </c>
      <c r="C125" s="75" t="s">
        <v>239</v>
      </c>
      <c r="D125" s="75" t="s">
        <v>168</v>
      </c>
      <c r="E125" s="24" t="s">
        <v>84</v>
      </c>
      <c r="F125" s="75"/>
      <c r="G125" s="75">
        <f>INDEX([1]ФОТ!$A$1:$B$11,MATCH('[1]2017'!E125,[1]ФОТ!$A$1:$A$11,0),COLUMN([1]ФОТ!$B$1))</f>
        <v>143.52000000000001</v>
      </c>
      <c r="H125" s="5"/>
      <c r="I125" s="5"/>
      <c r="J125" s="5"/>
      <c r="K125" s="75">
        <v>2.2999999999999998</v>
      </c>
      <c r="L125" s="5">
        <f t="shared" si="39"/>
        <v>330.096</v>
      </c>
      <c r="M125" s="72">
        <f>L125*2.1</f>
        <v>693.20159999999998</v>
      </c>
      <c r="N125" s="75">
        <f t="shared" si="34"/>
        <v>1015</v>
      </c>
      <c r="O125" s="75">
        <f>ROUND(M125*124.1%,2)</f>
        <v>860.26</v>
      </c>
      <c r="P125" s="23">
        <v>981</v>
      </c>
      <c r="Q125" s="26">
        <f t="shared" si="40"/>
        <v>1.0346585117227318</v>
      </c>
      <c r="R125" s="23">
        <f t="shared" si="29"/>
        <v>1065.75</v>
      </c>
      <c r="S125" s="64">
        <f t="shared" si="29"/>
        <v>903.27300000000002</v>
      </c>
      <c r="T125" s="23">
        <f t="shared" si="44"/>
        <v>1133.7882695999999</v>
      </c>
      <c r="U125" s="23">
        <f t="shared" ref="U125:U128" si="59">S125*1.046</f>
        <v>944.82355800000005</v>
      </c>
      <c r="V125" s="79">
        <f t="shared" si="56"/>
        <v>1149.6613053743999</v>
      </c>
      <c r="W125" s="79">
        <f>V125/1.2</f>
        <v>958.05108781199999</v>
      </c>
    </row>
    <row r="126" spans="1:23" s="31" customFormat="1" x14ac:dyDescent="0.25">
      <c r="A126" s="111" t="s">
        <v>240</v>
      </c>
      <c r="B126" s="123" t="s">
        <v>241</v>
      </c>
      <c r="C126" s="112" t="s">
        <v>242</v>
      </c>
      <c r="D126" s="112" t="s">
        <v>168</v>
      </c>
      <c r="E126" s="24" t="s">
        <v>84</v>
      </c>
      <c r="F126" s="75"/>
      <c r="G126" s="75">
        <f>INDEX([1]ФОТ!$A$1:$B$11,MATCH('[1]2017'!E126,[1]ФОТ!$A$1:$A$11,0),COLUMN([1]ФОТ!$B$1))</f>
        <v>143.52000000000001</v>
      </c>
      <c r="H126" s="5"/>
      <c r="I126" s="5"/>
      <c r="J126" s="5"/>
      <c r="K126" s="75">
        <v>1.57</v>
      </c>
      <c r="L126" s="5">
        <f t="shared" si="39"/>
        <v>225.32640000000004</v>
      </c>
      <c r="M126" s="113">
        <f>(L126+L127)*2.1</f>
        <v>1003.8375900000002</v>
      </c>
      <c r="N126" s="75">
        <f t="shared" si="34"/>
        <v>1470</v>
      </c>
      <c r="O126" s="75">
        <f>ROUND((M126+M127)*124.1%,2)</f>
        <v>1245.76</v>
      </c>
      <c r="P126" s="23">
        <v>1426</v>
      </c>
      <c r="Q126" s="26">
        <f t="shared" si="40"/>
        <v>1.0308555399719495</v>
      </c>
      <c r="R126" s="23">
        <f t="shared" si="29"/>
        <v>1543.5</v>
      </c>
      <c r="S126" s="64">
        <f t="shared" si="29"/>
        <v>1308.048</v>
      </c>
      <c r="T126" s="100">
        <f t="shared" si="44"/>
        <v>1641.8618495999999</v>
      </c>
      <c r="U126" s="100">
        <f t="shared" si="59"/>
        <v>1368.218208</v>
      </c>
      <c r="V126" s="98">
        <f>T126*1.014</f>
        <v>1664.8479154944</v>
      </c>
      <c r="W126" s="98">
        <f>V126/1.2</f>
        <v>1387.373262912</v>
      </c>
    </row>
    <row r="127" spans="1:23" s="31" customFormat="1" x14ac:dyDescent="0.25">
      <c r="A127" s="111"/>
      <c r="B127" s="123"/>
      <c r="C127" s="112"/>
      <c r="D127" s="112"/>
      <c r="E127" s="24" t="s">
        <v>117</v>
      </c>
      <c r="F127" s="75"/>
      <c r="G127" s="75">
        <f>INDEX([1]ФОТ!$A$1:$B$11,MATCH('[1]2017'!E127,[1]ФОТ!$A$1:$A$11,0),COLUMN([1]ФОТ!$B$1))</f>
        <v>160.94999999999999</v>
      </c>
      <c r="H127" s="5"/>
      <c r="I127" s="5"/>
      <c r="J127" s="5"/>
      <c r="K127" s="75">
        <v>1.57</v>
      </c>
      <c r="L127" s="5">
        <f t="shared" si="39"/>
        <v>252.69149999999999</v>
      </c>
      <c r="M127" s="113"/>
      <c r="N127" s="75">
        <f>ROUND(O127*1.18,0)</f>
        <v>0</v>
      </c>
      <c r="O127" s="75"/>
      <c r="P127" s="23">
        <v>0</v>
      </c>
      <c r="Q127" s="26" t="e">
        <f t="shared" si="40"/>
        <v>#DIV/0!</v>
      </c>
      <c r="R127" s="23"/>
      <c r="S127" s="63"/>
      <c r="T127" s="101"/>
      <c r="U127" s="101"/>
      <c r="V127" s="99"/>
      <c r="W127" s="99"/>
    </row>
    <row r="128" spans="1:23" s="31" customFormat="1" ht="94.5" x14ac:dyDescent="0.25">
      <c r="A128" s="111" t="s">
        <v>243</v>
      </c>
      <c r="B128" s="28" t="s">
        <v>244</v>
      </c>
      <c r="C128" s="112" t="s">
        <v>245</v>
      </c>
      <c r="D128" s="112" t="s">
        <v>246</v>
      </c>
      <c r="E128" s="24" t="s">
        <v>20</v>
      </c>
      <c r="F128" s="75"/>
      <c r="G128" s="75">
        <f>INDEX([1]ФОТ!$A$1:$B$11,MATCH('[1]2017'!E128,[1]ФОТ!$A$1:$A$11,0),COLUMN([1]ФОТ!$B$1))</f>
        <v>128.15</v>
      </c>
      <c r="H128" s="5"/>
      <c r="I128" s="5"/>
      <c r="J128" s="5"/>
      <c r="K128" s="75">
        <v>1.83</v>
      </c>
      <c r="L128" s="5">
        <f t="shared" si="39"/>
        <v>234.51450000000003</v>
      </c>
      <c r="M128" s="113">
        <f>(L128+L129)*2.1</f>
        <v>1111.0113000000001</v>
      </c>
      <c r="N128" s="75">
        <f t="shared" ref="N128:N172" si="60">ROUND(O128*1.18,0)</f>
        <v>1627</v>
      </c>
      <c r="O128" s="75">
        <f>ROUND((M128+M129)*124.1%,2)</f>
        <v>1378.77</v>
      </c>
      <c r="P128" s="23">
        <v>1581</v>
      </c>
      <c r="Q128" s="26">
        <f t="shared" si="40"/>
        <v>1.0290955091714105</v>
      </c>
      <c r="R128" s="23">
        <f t="shared" si="29"/>
        <v>1708.3500000000001</v>
      </c>
      <c r="S128" s="64">
        <f t="shared" si="29"/>
        <v>1447.7085</v>
      </c>
      <c r="T128" s="23">
        <f t="shared" si="44"/>
        <v>1817.1637091999999</v>
      </c>
      <c r="U128" s="23">
        <f t="shared" si="59"/>
        <v>1514.303091</v>
      </c>
      <c r="V128" s="79">
        <f>T128*1.014</f>
        <v>1842.6040011287998</v>
      </c>
      <c r="W128" s="98">
        <f>V128/1.2</f>
        <v>1535.5033342739998</v>
      </c>
    </row>
    <row r="129" spans="1:23" s="31" customFormat="1" ht="0.75" customHeight="1" x14ac:dyDescent="0.25">
      <c r="A129" s="111"/>
      <c r="B129" s="28"/>
      <c r="C129" s="112"/>
      <c r="D129" s="112"/>
      <c r="E129" s="24" t="s">
        <v>117</v>
      </c>
      <c r="F129" s="75"/>
      <c r="G129" s="75">
        <f>INDEX([1]ФОТ!$A$1:$B$11,MATCH('[1]2017'!E129,[1]ФОТ!$A$1:$A$11,0),COLUMN([1]ФОТ!$B$1))</f>
        <v>160.94999999999999</v>
      </c>
      <c r="H129" s="5"/>
      <c r="I129" s="5"/>
      <c r="J129" s="5"/>
      <c r="K129" s="75">
        <v>1.83</v>
      </c>
      <c r="L129" s="5">
        <f t="shared" si="39"/>
        <v>294.5385</v>
      </c>
      <c r="M129" s="113"/>
      <c r="N129" s="75">
        <f t="shared" si="60"/>
        <v>0</v>
      </c>
      <c r="O129" s="75"/>
      <c r="P129" s="23">
        <v>0</v>
      </c>
      <c r="Q129" s="26" t="e">
        <f t="shared" si="40"/>
        <v>#DIV/0!</v>
      </c>
      <c r="R129" s="23"/>
      <c r="S129" s="63"/>
      <c r="T129" s="23"/>
      <c r="U129" s="23"/>
      <c r="V129" s="79">
        <f>T129*1.014</f>
        <v>0</v>
      </c>
      <c r="W129" s="99"/>
    </row>
    <row r="130" spans="1:23" s="31" customFormat="1" ht="94.5" x14ac:dyDescent="0.25">
      <c r="A130" s="111" t="s">
        <v>247</v>
      </c>
      <c r="B130" s="28" t="s">
        <v>248</v>
      </c>
      <c r="C130" s="112" t="s">
        <v>249</v>
      </c>
      <c r="D130" s="112" t="s">
        <v>246</v>
      </c>
      <c r="E130" s="24" t="s">
        <v>20</v>
      </c>
      <c r="F130" s="75"/>
      <c r="G130" s="75">
        <f>INDEX([1]ФОТ!$A$1:$B$11,MATCH('[1]2017'!E130,[1]ФОТ!$A$1:$A$11,0),COLUMN([1]ФОТ!$B$1))</f>
        <v>128.15</v>
      </c>
      <c r="H130" s="5"/>
      <c r="I130" s="5"/>
      <c r="J130" s="5"/>
      <c r="K130" s="75">
        <v>5.12</v>
      </c>
      <c r="L130" s="5">
        <f t="shared" si="39"/>
        <v>656.12800000000004</v>
      </c>
      <c r="M130" s="113">
        <f>(L130+L131)*2.1</f>
        <v>3111.7831500000002</v>
      </c>
      <c r="N130" s="75">
        <f t="shared" si="60"/>
        <v>4557</v>
      </c>
      <c r="O130" s="75">
        <f>ROUND((M130+M131)*124.1%,2)</f>
        <v>3861.72</v>
      </c>
      <c r="P130" s="23">
        <v>4429</v>
      </c>
      <c r="Q130" s="26">
        <f t="shared" si="40"/>
        <v>1.0289004289907429</v>
      </c>
      <c r="R130" s="23">
        <f t="shared" si="29"/>
        <v>4784.8500000000004</v>
      </c>
      <c r="S130" s="64">
        <f t="shared" si="29"/>
        <v>4054.806</v>
      </c>
      <c r="T130" s="23">
        <f t="shared" si="44"/>
        <v>5089.5924912</v>
      </c>
      <c r="U130" s="23">
        <f t="shared" ref="U130:U132" si="61">S130*1.046</f>
        <v>4241.3270760000005</v>
      </c>
      <c r="V130" s="79">
        <f>T130*1.014</f>
        <v>5160.8467860768005</v>
      </c>
      <c r="W130" s="98">
        <f>V130/1.2</f>
        <v>4300.7056550640009</v>
      </c>
    </row>
    <row r="131" spans="1:23" s="31" customFormat="1" ht="0.75" customHeight="1" x14ac:dyDescent="0.25">
      <c r="A131" s="111"/>
      <c r="B131" s="28"/>
      <c r="C131" s="112"/>
      <c r="D131" s="112"/>
      <c r="E131" s="24" t="s">
        <v>117</v>
      </c>
      <c r="F131" s="75"/>
      <c r="G131" s="75">
        <f>INDEX([1]ФОТ!$A$1:$B$11,MATCH('[1]2017'!E131,[1]ФОТ!$A$1:$A$11,0),COLUMN([1]ФОТ!$B$1))</f>
        <v>160.94999999999999</v>
      </c>
      <c r="H131" s="5"/>
      <c r="I131" s="5"/>
      <c r="J131" s="5"/>
      <c r="K131" s="75">
        <v>5.13</v>
      </c>
      <c r="L131" s="5">
        <f t="shared" si="39"/>
        <v>825.67349999999988</v>
      </c>
      <c r="M131" s="113"/>
      <c r="N131" s="75">
        <f t="shared" si="60"/>
        <v>0</v>
      </c>
      <c r="O131" s="75"/>
      <c r="P131" s="23">
        <v>0</v>
      </c>
      <c r="Q131" s="26" t="e">
        <f t="shared" si="40"/>
        <v>#DIV/0!</v>
      </c>
      <c r="R131" s="23"/>
      <c r="S131" s="64"/>
      <c r="T131" s="23"/>
      <c r="U131" s="23"/>
      <c r="V131" s="79">
        <f t="shared" ref="V131:V138" si="62">T131*1.014</f>
        <v>0</v>
      </c>
      <c r="W131" s="99"/>
    </row>
    <row r="132" spans="1:23" s="31" customFormat="1" ht="46.5" customHeight="1" x14ac:dyDescent="0.25">
      <c r="A132" s="125" t="s">
        <v>250</v>
      </c>
      <c r="B132" s="40" t="s">
        <v>251</v>
      </c>
      <c r="C132" s="112" t="s">
        <v>252</v>
      </c>
      <c r="D132" s="112" t="s">
        <v>18</v>
      </c>
      <c r="E132" s="24" t="s">
        <v>20</v>
      </c>
      <c r="F132" s="75"/>
      <c r="G132" s="75">
        <f>INDEX([1]ФОТ!$A$1:$B$11,MATCH('[1]2017'!E132,[1]ФОТ!$A$1:$A$11,0),COLUMN([1]ФОТ!$B$1))</f>
        <v>128.15</v>
      </c>
      <c r="H132" s="5"/>
      <c r="I132" s="5"/>
      <c r="J132" s="5"/>
      <c r="K132" s="75">
        <v>0.86</v>
      </c>
      <c r="L132" s="5">
        <f t="shared" si="39"/>
        <v>110.209</v>
      </c>
      <c r="M132" s="113">
        <f>(L132+L133)*2.1</f>
        <v>493.64994000000007</v>
      </c>
      <c r="N132" s="75">
        <f t="shared" si="60"/>
        <v>723</v>
      </c>
      <c r="O132" s="75">
        <f>ROUND((M132+M133)*124.1%,2)</f>
        <v>612.62</v>
      </c>
      <c r="P132" s="23">
        <v>700</v>
      </c>
      <c r="Q132" s="26">
        <f t="shared" si="40"/>
        <v>1.0328571428571429</v>
      </c>
      <c r="R132" s="23">
        <f t="shared" ref="R132:S194" si="63">N132*1.05</f>
        <v>759.15</v>
      </c>
      <c r="S132" s="64">
        <f t="shared" si="63"/>
        <v>643.25099999999998</v>
      </c>
      <c r="T132" s="23">
        <f t="shared" si="44"/>
        <v>807.4086552</v>
      </c>
      <c r="U132" s="23">
        <f t="shared" si="61"/>
        <v>672.84054600000002</v>
      </c>
      <c r="V132" s="79">
        <f t="shared" si="62"/>
        <v>818.71237637280001</v>
      </c>
      <c r="W132" s="98">
        <f>V132/1.2</f>
        <v>682.26031364400001</v>
      </c>
    </row>
    <row r="133" spans="1:23" s="31" customFormat="1" hidden="1" x14ac:dyDescent="0.25">
      <c r="A133" s="125"/>
      <c r="B133" s="40"/>
      <c r="C133" s="112"/>
      <c r="D133" s="112"/>
      <c r="E133" s="24" t="s">
        <v>84</v>
      </c>
      <c r="F133" s="75"/>
      <c r="G133" s="75">
        <f>INDEX([1]ФОТ!$A$1:$B$11,MATCH('[1]2017'!E133,[1]ФОТ!$A$1:$A$11,0),COLUMN([1]ФОТ!$B$1))</f>
        <v>143.52000000000001</v>
      </c>
      <c r="H133" s="5"/>
      <c r="I133" s="5"/>
      <c r="J133" s="5"/>
      <c r="K133" s="75">
        <v>0.87</v>
      </c>
      <c r="L133" s="5">
        <f t="shared" si="39"/>
        <v>124.86240000000001</v>
      </c>
      <c r="M133" s="113"/>
      <c r="N133" s="75">
        <f t="shared" si="60"/>
        <v>0</v>
      </c>
      <c r="O133" s="75"/>
      <c r="P133" s="23">
        <v>0</v>
      </c>
      <c r="Q133" s="26" t="e">
        <f t="shared" si="40"/>
        <v>#DIV/0!</v>
      </c>
      <c r="R133" s="23"/>
      <c r="S133" s="63"/>
      <c r="T133" s="23"/>
      <c r="U133" s="23"/>
      <c r="V133" s="79">
        <f t="shared" si="62"/>
        <v>0</v>
      </c>
      <c r="W133" s="99"/>
    </row>
    <row r="134" spans="1:23" s="31" customFormat="1" ht="78.75" x14ac:dyDescent="0.25">
      <c r="A134" s="111" t="s">
        <v>253</v>
      </c>
      <c r="B134" s="28" t="s">
        <v>254</v>
      </c>
      <c r="C134" s="112" t="s">
        <v>255</v>
      </c>
      <c r="D134" s="112" t="s">
        <v>246</v>
      </c>
      <c r="E134" s="24" t="s">
        <v>20</v>
      </c>
      <c r="F134" s="75"/>
      <c r="G134" s="75">
        <f>INDEX([1]ФОТ!$A$1:$B$11,MATCH('[1]2017'!E134,[1]ФОТ!$A$1:$A$11,0),COLUMN([1]ФОТ!$B$1))</f>
        <v>128.15</v>
      </c>
      <c r="H134" s="5"/>
      <c r="I134" s="5"/>
      <c r="J134" s="5"/>
      <c r="K134" s="75">
        <v>3.07</v>
      </c>
      <c r="L134" s="5">
        <f t="shared" si="39"/>
        <v>393.4205</v>
      </c>
      <c r="M134" s="113">
        <f>(L134+L135)*2.1</f>
        <v>1867.2076500000003</v>
      </c>
      <c r="N134" s="75">
        <f t="shared" si="60"/>
        <v>2734</v>
      </c>
      <c r="O134" s="75">
        <f>ROUND((M134+M135)*124.1%,2)</f>
        <v>2317.1999999999998</v>
      </c>
      <c r="P134" s="23">
        <v>2658</v>
      </c>
      <c r="Q134" s="26">
        <f t="shared" si="40"/>
        <v>1.0285929270127916</v>
      </c>
      <c r="R134" s="23">
        <f t="shared" si="63"/>
        <v>2870.7000000000003</v>
      </c>
      <c r="S134" s="63">
        <f t="shared" si="63"/>
        <v>2433.06</v>
      </c>
      <c r="T134" s="23">
        <f t="shared" si="44"/>
        <v>3053.9769119999996</v>
      </c>
      <c r="U134" s="23">
        <f t="shared" ref="U134:U136" si="64">S134*1.046</f>
        <v>2544.9807599999999</v>
      </c>
      <c r="V134" s="79">
        <f t="shared" si="62"/>
        <v>3096.7325887679995</v>
      </c>
      <c r="W134" s="79">
        <f>V134/1.2</f>
        <v>2580.6104906399996</v>
      </c>
    </row>
    <row r="135" spans="1:23" s="31" customFormat="1" hidden="1" x14ac:dyDescent="0.25">
      <c r="A135" s="111"/>
      <c r="B135" s="28"/>
      <c r="C135" s="112"/>
      <c r="D135" s="112"/>
      <c r="E135" s="24" t="s">
        <v>117</v>
      </c>
      <c r="F135" s="75"/>
      <c r="G135" s="75">
        <f>INDEX([1]ФОТ!$A$1:$B$11,MATCH('[1]2017'!E135,[1]ФОТ!$A$1:$A$11,0),COLUMN([1]ФОТ!$B$1))</f>
        <v>160.94999999999999</v>
      </c>
      <c r="H135" s="5"/>
      <c r="I135" s="5"/>
      <c r="J135" s="5"/>
      <c r="K135" s="75">
        <v>3.08</v>
      </c>
      <c r="L135" s="5">
        <f t="shared" si="39"/>
        <v>495.726</v>
      </c>
      <c r="M135" s="113"/>
      <c r="N135" s="75">
        <f t="shared" si="60"/>
        <v>0</v>
      </c>
      <c r="O135" s="75"/>
      <c r="P135" s="23">
        <v>0</v>
      </c>
      <c r="Q135" s="26" t="e">
        <f t="shared" si="40"/>
        <v>#DIV/0!</v>
      </c>
      <c r="R135" s="23">
        <f t="shared" si="63"/>
        <v>0</v>
      </c>
      <c r="S135" s="63">
        <f t="shared" si="63"/>
        <v>0</v>
      </c>
      <c r="T135" s="23"/>
      <c r="U135" s="23"/>
      <c r="V135" s="79">
        <f>T135*1.014</f>
        <v>0</v>
      </c>
      <c r="W135" s="79">
        <f t="shared" ref="W135" si="65">U135*1.04</f>
        <v>0</v>
      </c>
    </row>
    <row r="136" spans="1:23" s="31" customFormat="1" ht="47.25" x14ac:dyDescent="0.25">
      <c r="A136" s="111" t="s">
        <v>256</v>
      </c>
      <c r="B136" s="28" t="s">
        <v>257</v>
      </c>
      <c r="C136" s="112" t="s">
        <v>258</v>
      </c>
      <c r="D136" s="112" t="s">
        <v>259</v>
      </c>
      <c r="E136" s="24" t="s">
        <v>20</v>
      </c>
      <c r="F136" s="75"/>
      <c r="G136" s="75">
        <f>INDEX([1]ФОТ!$A$1:$B$11,MATCH('[1]2017'!E136,[1]ФОТ!$A$1:$A$11,0),COLUMN([1]ФОТ!$B$1))</f>
        <v>128.15</v>
      </c>
      <c r="H136" s="5"/>
      <c r="I136" s="5"/>
      <c r="J136" s="5"/>
      <c r="K136" s="75">
        <v>3</v>
      </c>
      <c r="L136" s="5">
        <f t="shared" si="39"/>
        <v>384.45000000000005</v>
      </c>
      <c r="M136" s="113">
        <f>(L136+L137)*2.1</f>
        <v>1821.33</v>
      </c>
      <c r="N136" s="75">
        <f t="shared" si="60"/>
        <v>2667</v>
      </c>
      <c r="O136" s="75">
        <f>ROUND((M136+M137)*124.1%,2)</f>
        <v>2260.27</v>
      </c>
      <c r="P136" s="23">
        <v>2592</v>
      </c>
      <c r="Q136" s="26">
        <f t="shared" si="40"/>
        <v>1.0289351851851851</v>
      </c>
      <c r="R136" s="23">
        <f t="shared" si="63"/>
        <v>2800.35</v>
      </c>
      <c r="S136" s="64">
        <f t="shared" si="63"/>
        <v>2373.2835</v>
      </c>
      <c r="T136" s="23">
        <f t="shared" si="44"/>
        <v>2978.9454492</v>
      </c>
      <c r="U136" s="23">
        <f t="shared" si="64"/>
        <v>2482.4545410000001</v>
      </c>
      <c r="V136" s="79">
        <f t="shared" si="62"/>
        <v>3020.6506854887998</v>
      </c>
      <c r="W136" s="79">
        <f>V136/1.2</f>
        <v>2517.2089045739999</v>
      </c>
    </row>
    <row r="137" spans="1:23" s="31" customFormat="1" ht="0.75" customHeight="1" x14ac:dyDescent="0.25">
      <c r="A137" s="111"/>
      <c r="B137" s="28"/>
      <c r="C137" s="112"/>
      <c r="D137" s="112"/>
      <c r="E137" s="24" t="s">
        <v>117</v>
      </c>
      <c r="F137" s="75"/>
      <c r="G137" s="75">
        <f>INDEX([1]ФОТ!$A$1:$B$11,MATCH('[1]2017'!E137,[1]ФОТ!$A$1:$A$11,0),COLUMN([1]ФОТ!$B$1))</f>
        <v>160.94999999999999</v>
      </c>
      <c r="H137" s="5"/>
      <c r="I137" s="5"/>
      <c r="J137" s="5"/>
      <c r="K137" s="75">
        <v>3</v>
      </c>
      <c r="L137" s="5">
        <f t="shared" si="39"/>
        <v>482.84999999999997</v>
      </c>
      <c r="M137" s="113"/>
      <c r="N137" s="75">
        <f t="shared" si="60"/>
        <v>0</v>
      </c>
      <c r="O137" s="75"/>
      <c r="P137" s="23">
        <v>0</v>
      </c>
      <c r="Q137" s="26" t="e">
        <f t="shared" si="40"/>
        <v>#DIV/0!</v>
      </c>
      <c r="R137" s="23"/>
      <c r="S137" s="63"/>
      <c r="T137" s="23"/>
      <c r="U137" s="23"/>
      <c r="V137" s="79">
        <f t="shared" si="62"/>
        <v>0</v>
      </c>
      <c r="W137" s="79">
        <f t="shared" ref="W137:W138" si="66">V137/1.2</f>
        <v>0</v>
      </c>
    </row>
    <row r="138" spans="1:23" s="31" customFormat="1" ht="78.75" x14ac:dyDescent="0.25">
      <c r="A138" s="111" t="s">
        <v>260</v>
      </c>
      <c r="B138" s="28" t="s">
        <v>261</v>
      </c>
      <c r="C138" s="112" t="s">
        <v>262</v>
      </c>
      <c r="D138" s="112" t="s">
        <v>263</v>
      </c>
      <c r="E138" s="24" t="s">
        <v>84</v>
      </c>
      <c r="F138" s="75"/>
      <c r="G138" s="75">
        <f>INDEX([1]ФОТ!$A$1:$B$11,MATCH('[1]2017'!E138,[1]ФОТ!$A$1:$A$11,0),COLUMN([1]ФОТ!$B$1))</f>
        <v>143.52000000000001</v>
      </c>
      <c r="H138" s="5"/>
      <c r="I138" s="5"/>
      <c r="J138" s="5"/>
      <c r="K138" s="75">
        <v>2</v>
      </c>
      <c r="L138" s="5">
        <f t="shared" si="39"/>
        <v>287.04000000000002</v>
      </c>
      <c r="M138" s="113">
        <f>(L138+L139)*2.1</f>
        <v>1278.7740000000001</v>
      </c>
      <c r="N138" s="75">
        <f t="shared" si="60"/>
        <v>1873</v>
      </c>
      <c r="O138" s="75">
        <f>ROUND((M138+M139)*124.1%,2)</f>
        <v>1586.96</v>
      </c>
      <c r="P138" s="23">
        <v>1817</v>
      </c>
      <c r="Q138" s="26">
        <f t="shared" si="40"/>
        <v>1.0308200330214639</v>
      </c>
      <c r="R138" s="23">
        <f t="shared" si="63"/>
        <v>1966.65</v>
      </c>
      <c r="S138" s="64">
        <f t="shared" si="63"/>
        <v>1666.3080000000002</v>
      </c>
      <c r="T138" s="23">
        <f t="shared" si="44"/>
        <v>2091.5498016000001</v>
      </c>
      <c r="U138" s="23">
        <f t="shared" ref="U138:U148" si="67">S138*1.046</f>
        <v>1742.9581680000003</v>
      </c>
      <c r="V138" s="79">
        <f t="shared" si="62"/>
        <v>2120.8314988224001</v>
      </c>
      <c r="W138" s="79">
        <f t="shared" si="66"/>
        <v>1767.3595823520002</v>
      </c>
    </row>
    <row r="139" spans="1:23" s="31" customFormat="1" hidden="1" x14ac:dyDescent="0.25">
      <c r="A139" s="111"/>
      <c r="B139" s="28"/>
      <c r="C139" s="112"/>
      <c r="D139" s="112"/>
      <c r="E139" s="24" t="s">
        <v>117</v>
      </c>
      <c r="F139" s="75"/>
      <c r="G139" s="75">
        <f>INDEX([1]ФОТ!$A$1:$B$11,MATCH('[1]2017'!E139,[1]ФОТ!$A$1:$A$11,0),COLUMN([1]ФОТ!$B$1))</f>
        <v>160.94999999999999</v>
      </c>
      <c r="H139" s="5"/>
      <c r="I139" s="5"/>
      <c r="J139" s="5"/>
      <c r="K139" s="75">
        <v>2</v>
      </c>
      <c r="L139" s="5">
        <f t="shared" si="39"/>
        <v>321.89999999999998</v>
      </c>
      <c r="M139" s="113"/>
      <c r="N139" s="75">
        <f t="shared" si="60"/>
        <v>0</v>
      </c>
      <c r="O139" s="75"/>
      <c r="P139" s="23">
        <v>0</v>
      </c>
      <c r="Q139" s="26" t="e">
        <f t="shared" si="40"/>
        <v>#DIV/0!</v>
      </c>
      <c r="R139" s="23"/>
      <c r="S139" s="64"/>
      <c r="T139" s="23"/>
      <c r="U139" s="23"/>
      <c r="V139" s="79"/>
      <c r="W139" s="79"/>
    </row>
    <row r="140" spans="1:23" s="31" customFormat="1" ht="31.5" x14ac:dyDescent="0.25">
      <c r="A140" s="111" t="s">
        <v>264</v>
      </c>
      <c r="B140" s="28" t="s">
        <v>265</v>
      </c>
      <c r="C140" s="112" t="s">
        <v>266</v>
      </c>
      <c r="D140" s="112" t="s">
        <v>267</v>
      </c>
      <c r="E140" s="24" t="s">
        <v>20</v>
      </c>
      <c r="F140" s="75"/>
      <c r="G140" s="75">
        <f>INDEX([1]ФОТ!$A$1:$B$11,MATCH('[1]2017'!E140,[1]ФОТ!$A$1:$A$11,0),COLUMN([1]ФОТ!$B$1))</f>
        <v>128.15</v>
      </c>
      <c r="H140" s="5"/>
      <c r="I140" s="5"/>
      <c r="J140" s="5"/>
      <c r="K140" s="75">
        <v>0.35</v>
      </c>
      <c r="L140" s="5">
        <f t="shared" si="39"/>
        <v>44.852499999999999</v>
      </c>
      <c r="M140" s="113">
        <f>(L140+L141)*2.1</f>
        <v>199.67744999999999</v>
      </c>
      <c r="N140" s="75">
        <f t="shared" si="60"/>
        <v>292</v>
      </c>
      <c r="O140" s="75">
        <f>ROUND((M140+M141)*124.1%,2)</f>
        <v>247.8</v>
      </c>
      <c r="P140" s="23">
        <v>283</v>
      </c>
      <c r="Q140" s="26">
        <f t="shared" si="40"/>
        <v>1.0318021201413428</v>
      </c>
      <c r="R140" s="23">
        <f t="shared" si="63"/>
        <v>306.60000000000002</v>
      </c>
      <c r="S140" s="64">
        <f t="shared" si="63"/>
        <v>260.19</v>
      </c>
      <c r="T140" s="100">
        <f t="shared" si="44"/>
        <v>326.59048799999999</v>
      </c>
      <c r="U140" s="100">
        <f t="shared" si="67"/>
        <v>272.15874000000002</v>
      </c>
      <c r="V140" s="86">
        <f>T140*1.014</f>
        <v>331.16275483200002</v>
      </c>
      <c r="W140" s="86">
        <f>V140/1.2</f>
        <v>275.96896236000003</v>
      </c>
    </row>
    <row r="141" spans="1:23" s="31" customFormat="1" x14ac:dyDescent="0.25">
      <c r="A141" s="111"/>
      <c r="B141" s="28" t="s">
        <v>268</v>
      </c>
      <c r="C141" s="112"/>
      <c r="D141" s="112"/>
      <c r="E141" s="24" t="s">
        <v>84</v>
      </c>
      <c r="F141" s="75"/>
      <c r="G141" s="75">
        <f>INDEX([1]ФОТ!$A$1:$B$11,MATCH('[1]2017'!E141,[1]ФОТ!$A$1:$A$11,0),COLUMN([1]ФОТ!$B$1))</f>
        <v>143.52000000000001</v>
      </c>
      <c r="H141" s="5"/>
      <c r="I141" s="5"/>
      <c r="J141" s="5"/>
      <c r="K141" s="75">
        <v>0.35</v>
      </c>
      <c r="L141" s="5">
        <f t="shared" si="39"/>
        <v>50.231999999999999</v>
      </c>
      <c r="M141" s="113"/>
      <c r="N141" s="75">
        <f t="shared" si="60"/>
        <v>0</v>
      </c>
      <c r="O141" s="75"/>
      <c r="P141" s="23">
        <v>0</v>
      </c>
      <c r="Q141" s="26" t="e">
        <f t="shared" si="40"/>
        <v>#DIV/0!</v>
      </c>
      <c r="R141" s="23"/>
      <c r="S141" s="64"/>
      <c r="T141" s="101"/>
      <c r="U141" s="101"/>
      <c r="V141" s="87"/>
      <c r="W141" s="87"/>
    </row>
    <row r="142" spans="1:23" s="31" customFormat="1" x14ac:dyDescent="0.25">
      <c r="A142" s="111"/>
      <c r="B142" s="124" t="s">
        <v>269</v>
      </c>
      <c r="C142" s="112"/>
      <c r="D142" s="112"/>
      <c r="E142" s="24" t="s">
        <v>20</v>
      </c>
      <c r="F142" s="75"/>
      <c r="G142" s="75">
        <f>INDEX([1]ФОТ!$A$1:$B$11,MATCH('[1]2017'!E142,[1]ФОТ!$A$1:$A$11,0),COLUMN([1]ФОТ!$B$1))</f>
        <v>128.15</v>
      </c>
      <c r="H142" s="5"/>
      <c r="I142" s="5"/>
      <c r="J142" s="5"/>
      <c r="K142" s="75">
        <v>0.4</v>
      </c>
      <c r="L142" s="5">
        <f t="shared" si="39"/>
        <v>51.260000000000005</v>
      </c>
      <c r="M142" s="113">
        <f>(L142+L143)*2.1</f>
        <v>228.20280000000002</v>
      </c>
      <c r="N142" s="75">
        <f t="shared" si="60"/>
        <v>334</v>
      </c>
      <c r="O142" s="75">
        <f>ROUND((M142+M143)*124.1%,2)</f>
        <v>283.2</v>
      </c>
      <c r="P142" s="23">
        <v>324</v>
      </c>
      <c r="Q142" s="26">
        <f t="shared" si="40"/>
        <v>1.0308641975308641</v>
      </c>
      <c r="R142" s="23">
        <f t="shared" si="63"/>
        <v>350.7</v>
      </c>
      <c r="S142" s="64">
        <f t="shared" si="63"/>
        <v>297.36</v>
      </c>
      <c r="T142" s="23">
        <f t="shared" si="44"/>
        <v>373.24627200000003</v>
      </c>
      <c r="U142" s="23">
        <f t="shared" si="67"/>
        <v>311.03856000000002</v>
      </c>
      <c r="V142" s="86">
        <f>T142*1.014</f>
        <v>378.47171980800005</v>
      </c>
      <c r="W142" s="86">
        <f>V142/1.2</f>
        <v>315.39309984000005</v>
      </c>
    </row>
    <row r="143" spans="1:23" s="31" customFormat="1" ht="15.75" hidden="1" customHeight="1" x14ac:dyDescent="0.25">
      <c r="A143" s="111"/>
      <c r="B143" s="124"/>
      <c r="C143" s="112"/>
      <c r="D143" s="112"/>
      <c r="E143" s="24" t="s">
        <v>84</v>
      </c>
      <c r="F143" s="75"/>
      <c r="G143" s="75">
        <f>INDEX([1]ФОТ!$A$1:$B$11,MATCH('[1]2017'!E143,[1]ФОТ!$A$1:$A$11,0),COLUMN([1]ФОТ!$B$1))</f>
        <v>143.52000000000001</v>
      </c>
      <c r="H143" s="5"/>
      <c r="I143" s="5"/>
      <c r="J143" s="5"/>
      <c r="K143" s="75">
        <v>0.4</v>
      </c>
      <c r="L143" s="5">
        <f t="shared" ref="L143:L207" si="68">G143*K143</f>
        <v>57.408000000000008</v>
      </c>
      <c r="M143" s="113"/>
      <c r="N143" s="75">
        <f t="shared" si="60"/>
        <v>0</v>
      </c>
      <c r="O143" s="75"/>
      <c r="P143" s="23">
        <v>0</v>
      </c>
      <c r="Q143" s="26" t="e">
        <f t="shared" ref="Q143:Q207" si="69">N143/P143</f>
        <v>#DIV/0!</v>
      </c>
      <c r="R143" s="23"/>
      <c r="S143" s="64"/>
      <c r="T143" s="23"/>
      <c r="U143" s="23"/>
      <c r="V143" s="87"/>
      <c r="W143" s="87"/>
    </row>
    <row r="144" spans="1:23" s="31" customFormat="1" ht="47.25" x14ac:dyDescent="0.25">
      <c r="A144" s="111" t="s">
        <v>270</v>
      </c>
      <c r="B144" s="28" t="s">
        <v>271</v>
      </c>
      <c r="C144" s="112" t="s">
        <v>272</v>
      </c>
      <c r="D144" s="112" t="s">
        <v>273</v>
      </c>
      <c r="E144" s="24" t="s">
        <v>20</v>
      </c>
      <c r="F144" s="75"/>
      <c r="G144" s="75">
        <f>INDEX([1]ФОТ!$A$1:$B$11,MATCH('[1]2017'!E144,[1]ФОТ!$A$1:$A$11,0),COLUMN([1]ФОТ!$B$1))</f>
        <v>128.15</v>
      </c>
      <c r="H144" s="5"/>
      <c r="I144" s="5"/>
      <c r="J144" s="5"/>
      <c r="K144" s="75">
        <v>0.39</v>
      </c>
      <c r="L144" s="5">
        <f t="shared" si="68"/>
        <v>49.978500000000004</v>
      </c>
      <c r="M144" s="113">
        <f>(L144+L145)*2.1</f>
        <v>225.51165000000003</v>
      </c>
      <c r="N144" s="75">
        <f t="shared" si="60"/>
        <v>330</v>
      </c>
      <c r="O144" s="75">
        <f>ROUND((M144+M145)*124.1%,2)</f>
        <v>279.86</v>
      </c>
      <c r="P144" s="23">
        <v>320</v>
      </c>
      <c r="Q144" s="26">
        <f t="shared" si="69"/>
        <v>1.03125</v>
      </c>
      <c r="R144" s="23">
        <f t="shared" si="63"/>
        <v>346.5</v>
      </c>
      <c r="S144" s="64">
        <f t="shared" si="63"/>
        <v>293.85300000000001</v>
      </c>
      <c r="T144" s="23">
        <f t="shared" si="44"/>
        <v>368.84428560000003</v>
      </c>
      <c r="U144" s="23">
        <f t="shared" si="67"/>
        <v>307.37023800000003</v>
      </c>
      <c r="V144" s="79">
        <f>T144*1.014</f>
        <v>374.00810559840005</v>
      </c>
      <c r="W144" s="86">
        <f>V144/1.2</f>
        <v>311.67342133200003</v>
      </c>
    </row>
    <row r="145" spans="1:23" s="31" customFormat="1" ht="1.5" customHeight="1" x14ac:dyDescent="0.25">
      <c r="A145" s="111"/>
      <c r="B145" s="28"/>
      <c r="C145" s="112"/>
      <c r="D145" s="112"/>
      <c r="E145" s="24" t="s">
        <v>84</v>
      </c>
      <c r="F145" s="75"/>
      <c r="G145" s="75">
        <f>INDEX([1]ФОТ!$A$1:$B$11,MATCH('[1]2017'!E145,[1]ФОТ!$A$1:$A$11,0),COLUMN([1]ФОТ!$B$1))</f>
        <v>143.52000000000001</v>
      </c>
      <c r="H145" s="5"/>
      <c r="I145" s="5"/>
      <c r="J145" s="5"/>
      <c r="K145" s="75">
        <v>0.4</v>
      </c>
      <c r="L145" s="5">
        <f t="shared" si="68"/>
        <v>57.408000000000008</v>
      </c>
      <c r="M145" s="113"/>
      <c r="N145" s="75">
        <f t="shared" si="60"/>
        <v>0</v>
      </c>
      <c r="O145" s="75"/>
      <c r="P145" s="23">
        <v>0</v>
      </c>
      <c r="Q145" s="26" t="e">
        <f t="shared" si="69"/>
        <v>#DIV/0!</v>
      </c>
      <c r="R145" s="23"/>
      <c r="S145" s="64"/>
      <c r="T145" s="23"/>
      <c r="U145" s="23"/>
      <c r="V145" s="79">
        <f t="shared" ref="V145:V208" si="70">T145*1.014</f>
        <v>0</v>
      </c>
      <c r="W145" s="87"/>
    </row>
    <row r="146" spans="1:23" s="31" customFormat="1" ht="14.25" customHeight="1" x14ac:dyDescent="0.25">
      <c r="A146" s="111"/>
      <c r="B146" s="28" t="s">
        <v>274</v>
      </c>
      <c r="C146" s="112"/>
      <c r="D146" s="112" t="s">
        <v>273</v>
      </c>
      <c r="E146" s="24" t="s">
        <v>20</v>
      </c>
      <c r="F146" s="75"/>
      <c r="G146" s="75">
        <f>INDEX([1]ФОТ!$A$1:$B$11,MATCH('[1]2017'!E146,[1]ФОТ!$A$1:$A$11,0),COLUMN([1]ФОТ!$B$1))</f>
        <v>128.15</v>
      </c>
      <c r="H146" s="5"/>
      <c r="I146" s="5"/>
      <c r="J146" s="5"/>
      <c r="K146" s="75">
        <v>0.43</v>
      </c>
      <c r="L146" s="5">
        <f t="shared" si="68"/>
        <v>55.104500000000002</v>
      </c>
      <c r="M146" s="113">
        <f>(L146+L147)*2.1</f>
        <v>248.33193</v>
      </c>
      <c r="N146" s="75">
        <f t="shared" si="60"/>
        <v>364</v>
      </c>
      <c r="O146" s="75">
        <f>ROUND((M146+M147)*124.1%,2)</f>
        <v>308.18</v>
      </c>
      <c r="P146" s="23">
        <v>352</v>
      </c>
      <c r="Q146" s="26">
        <f t="shared" si="69"/>
        <v>1.0340909090909092</v>
      </c>
      <c r="R146" s="23">
        <f t="shared" si="63"/>
        <v>382.2</v>
      </c>
      <c r="S146" s="64">
        <f t="shared" si="63"/>
        <v>323.589</v>
      </c>
      <c r="T146" s="23">
        <f t="shared" si="44"/>
        <v>406.16891280000004</v>
      </c>
      <c r="U146" s="23">
        <f t="shared" si="67"/>
        <v>338.47409400000004</v>
      </c>
      <c r="V146" s="79">
        <f t="shared" si="70"/>
        <v>411.85527757920005</v>
      </c>
      <c r="W146" s="86">
        <f t="shared" ref="W146" si="71">V146/1.2</f>
        <v>343.21273131600003</v>
      </c>
    </row>
    <row r="147" spans="1:23" s="31" customFormat="1" ht="15.75" hidden="1" customHeight="1" x14ac:dyDescent="0.25">
      <c r="A147" s="111"/>
      <c r="B147" s="28"/>
      <c r="C147" s="112"/>
      <c r="D147" s="112"/>
      <c r="E147" s="24" t="s">
        <v>84</v>
      </c>
      <c r="F147" s="75"/>
      <c r="G147" s="75">
        <f>INDEX([1]ФОТ!$A$1:$B$11,MATCH('[1]2017'!E147,[1]ФОТ!$A$1:$A$11,0),COLUMN([1]ФОТ!$B$1))</f>
        <v>143.52000000000001</v>
      </c>
      <c r="H147" s="5"/>
      <c r="I147" s="5"/>
      <c r="J147" s="5"/>
      <c r="K147" s="75">
        <v>0.44</v>
      </c>
      <c r="L147" s="5">
        <f t="shared" si="68"/>
        <v>63.148800000000001</v>
      </c>
      <c r="M147" s="113"/>
      <c r="N147" s="75">
        <f t="shared" si="60"/>
        <v>0</v>
      </c>
      <c r="O147" s="75"/>
      <c r="P147" s="23">
        <v>0</v>
      </c>
      <c r="Q147" s="26" t="e">
        <f t="shared" si="69"/>
        <v>#DIV/0!</v>
      </c>
      <c r="R147" s="23"/>
      <c r="S147" s="64"/>
      <c r="T147" s="23"/>
      <c r="U147" s="23"/>
      <c r="V147" s="79">
        <f t="shared" si="70"/>
        <v>0</v>
      </c>
      <c r="W147" s="87"/>
    </row>
    <row r="148" spans="1:23" s="31" customFormat="1" x14ac:dyDescent="0.25">
      <c r="A148" s="111"/>
      <c r="B148" s="28" t="s">
        <v>275</v>
      </c>
      <c r="C148" s="112"/>
      <c r="D148" s="112" t="s">
        <v>273</v>
      </c>
      <c r="E148" s="24" t="s">
        <v>20</v>
      </c>
      <c r="F148" s="75"/>
      <c r="G148" s="75">
        <f>INDEX([1]ФОТ!$A$1:$B$11,MATCH('[1]2017'!E148,[1]ФОТ!$A$1:$A$11,0),COLUMN([1]ФОТ!$B$1))</f>
        <v>128.15</v>
      </c>
      <c r="H148" s="5"/>
      <c r="I148" s="5"/>
      <c r="J148" s="5"/>
      <c r="K148" s="75">
        <v>0.47</v>
      </c>
      <c r="L148" s="5">
        <f t="shared" si="68"/>
        <v>60.230499999999999</v>
      </c>
      <c r="M148" s="113">
        <f>(L148+L149)*2.1</f>
        <v>268.13828999999998</v>
      </c>
      <c r="N148" s="75">
        <f t="shared" si="60"/>
        <v>393</v>
      </c>
      <c r="O148" s="75">
        <f>ROUND((M148+M149)*124.1%,2)</f>
        <v>332.76</v>
      </c>
      <c r="P148" s="23">
        <v>380</v>
      </c>
      <c r="Q148" s="26">
        <f t="shared" si="69"/>
        <v>1.0342105263157895</v>
      </c>
      <c r="R148" s="23">
        <f t="shared" si="63"/>
        <v>412.65000000000003</v>
      </c>
      <c r="S148" s="64">
        <f t="shared" si="63"/>
        <v>349.39800000000002</v>
      </c>
      <c r="T148" s="23">
        <f t="shared" si="44"/>
        <v>438.56436960000002</v>
      </c>
      <c r="U148" s="23">
        <f t="shared" si="67"/>
        <v>365.47030800000005</v>
      </c>
      <c r="V148" s="79">
        <f t="shared" si="70"/>
        <v>444.70427077440002</v>
      </c>
      <c r="W148" s="86">
        <f t="shared" ref="W148" si="72">V148/1.2</f>
        <v>370.58689231200003</v>
      </c>
    </row>
    <row r="149" spans="1:23" s="31" customFormat="1" ht="15.75" hidden="1" customHeight="1" x14ac:dyDescent="0.25">
      <c r="A149" s="111"/>
      <c r="B149" s="28"/>
      <c r="C149" s="112"/>
      <c r="D149" s="112"/>
      <c r="E149" s="24" t="s">
        <v>84</v>
      </c>
      <c r="F149" s="75"/>
      <c r="G149" s="75">
        <f>INDEX([1]ФОТ!$A$1:$B$11,MATCH('[1]2017'!E149,[1]ФОТ!$A$1:$A$11,0),COLUMN([1]ФОТ!$B$1))</f>
        <v>143.52000000000001</v>
      </c>
      <c r="H149" s="5"/>
      <c r="I149" s="5"/>
      <c r="J149" s="5"/>
      <c r="K149" s="75">
        <v>0.47</v>
      </c>
      <c r="L149" s="5">
        <f t="shared" si="68"/>
        <v>67.454400000000007</v>
      </c>
      <c r="M149" s="113"/>
      <c r="N149" s="75">
        <f t="shared" si="60"/>
        <v>0</v>
      </c>
      <c r="O149" s="75"/>
      <c r="P149" s="23">
        <v>0</v>
      </c>
      <c r="Q149" s="26" t="e">
        <f t="shared" si="69"/>
        <v>#DIV/0!</v>
      </c>
      <c r="R149" s="23"/>
      <c r="S149" s="63"/>
      <c r="T149" s="23"/>
      <c r="U149" s="23"/>
      <c r="V149" s="79">
        <f t="shared" si="70"/>
        <v>0</v>
      </c>
      <c r="W149" s="87"/>
    </row>
    <row r="150" spans="1:23" s="31" customFormat="1" ht="30.75" customHeight="1" x14ac:dyDescent="0.25">
      <c r="A150" s="111" t="s">
        <v>276</v>
      </c>
      <c r="B150" s="28" t="s">
        <v>277</v>
      </c>
      <c r="C150" s="112" t="s">
        <v>278</v>
      </c>
      <c r="D150" s="112" t="s">
        <v>139</v>
      </c>
      <c r="E150" s="24" t="s">
        <v>20</v>
      </c>
      <c r="F150" s="75"/>
      <c r="G150" s="75">
        <f>INDEX([1]ФОТ!$A$1:$B$11,MATCH('[1]2017'!E150,[1]ФОТ!$A$1:$A$11,0),COLUMN([1]ФОТ!$B$1))</f>
        <v>128.15</v>
      </c>
      <c r="H150" s="5"/>
      <c r="I150" s="5"/>
      <c r="J150" s="5"/>
      <c r="K150" s="75">
        <v>2.11</v>
      </c>
      <c r="L150" s="5">
        <f t="shared" si="68"/>
        <v>270.3965</v>
      </c>
      <c r="M150" s="113">
        <f>(L150+L151)*2.1</f>
        <v>1203.7697700000001</v>
      </c>
      <c r="N150" s="75">
        <f t="shared" si="60"/>
        <v>1763</v>
      </c>
      <c r="O150" s="75">
        <f>ROUND((M150+M151)*124.1%,2)</f>
        <v>1493.88</v>
      </c>
      <c r="P150" s="23">
        <v>1707</v>
      </c>
      <c r="Q150" s="26">
        <f t="shared" si="69"/>
        <v>1.0328060925600469</v>
      </c>
      <c r="R150" s="23">
        <f t="shared" si="63"/>
        <v>1851.15</v>
      </c>
      <c r="S150" s="64">
        <f t="shared" si="63"/>
        <v>1568.5740000000001</v>
      </c>
      <c r="T150" s="23">
        <f t="shared" si="44"/>
        <v>1968.8740848000002</v>
      </c>
      <c r="U150" s="23">
        <f t="shared" ref="U150:U166" si="73">S150*1.046</f>
        <v>1640.7284040000002</v>
      </c>
      <c r="V150" s="79">
        <f t="shared" si="70"/>
        <v>1996.4383219872002</v>
      </c>
      <c r="W150" s="86">
        <f>V150/1.2</f>
        <v>1663.6986016560002</v>
      </c>
    </row>
    <row r="151" spans="1:23" s="31" customFormat="1" hidden="1" x14ac:dyDescent="0.25">
      <c r="A151" s="111"/>
      <c r="B151" s="28"/>
      <c r="C151" s="112"/>
      <c r="D151" s="112"/>
      <c r="E151" s="24" t="s">
        <v>84</v>
      </c>
      <c r="F151" s="75"/>
      <c r="G151" s="75">
        <f>INDEX([1]ФОТ!$A$1:$B$11,MATCH('[1]2017'!E151,[1]ФОТ!$A$1:$A$11,0),COLUMN([1]ФОТ!$B$1))</f>
        <v>143.52000000000001</v>
      </c>
      <c r="H151" s="5"/>
      <c r="I151" s="5"/>
      <c r="J151" s="5"/>
      <c r="K151" s="75">
        <v>2.11</v>
      </c>
      <c r="L151" s="5">
        <f t="shared" si="68"/>
        <v>302.8272</v>
      </c>
      <c r="M151" s="113"/>
      <c r="N151" s="75">
        <f t="shared" si="60"/>
        <v>0</v>
      </c>
      <c r="O151" s="75"/>
      <c r="P151" s="23">
        <v>0</v>
      </c>
      <c r="Q151" s="26" t="e">
        <f t="shared" si="69"/>
        <v>#DIV/0!</v>
      </c>
      <c r="R151" s="23"/>
      <c r="S151" s="64"/>
      <c r="T151" s="23"/>
      <c r="U151" s="23"/>
      <c r="V151" s="79">
        <f t="shared" si="70"/>
        <v>0</v>
      </c>
      <c r="W151" s="87"/>
    </row>
    <row r="152" spans="1:23" s="31" customFormat="1" ht="14.25" customHeight="1" x14ac:dyDescent="0.25">
      <c r="A152" s="111"/>
      <c r="B152" s="28" t="s">
        <v>279</v>
      </c>
      <c r="C152" s="112"/>
      <c r="D152" s="112" t="s">
        <v>139</v>
      </c>
      <c r="E152" s="24" t="s">
        <v>20</v>
      </c>
      <c r="F152" s="75"/>
      <c r="G152" s="75">
        <f>INDEX([1]ФОТ!$A$1:$B$11,MATCH('[1]2017'!E152,[1]ФОТ!$A$1:$A$11,0),COLUMN([1]ФОТ!$B$1))</f>
        <v>128.15</v>
      </c>
      <c r="H152" s="5"/>
      <c r="I152" s="5"/>
      <c r="J152" s="5"/>
      <c r="K152" s="75">
        <v>2.34</v>
      </c>
      <c r="L152" s="5">
        <f t="shared" si="68"/>
        <v>299.87099999999998</v>
      </c>
      <c r="M152" s="113">
        <f>(L152+L153)*2.1</f>
        <v>1338.0003000000002</v>
      </c>
      <c r="N152" s="75">
        <f t="shared" si="60"/>
        <v>1959</v>
      </c>
      <c r="O152" s="75">
        <f>ROUND((M152+M153)*124.1%,2)</f>
        <v>1660.46</v>
      </c>
      <c r="P152" s="23">
        <v>1897</v>
      </c>
      <c r="Q152" s="26">
        <f t="shared" si="69"/>
        <v>1.0326831839746968</v>
      </c>
      <c r="R152" s="23">
        <f t="shared" si="63"/>
        <v>2056.9500000000003</v>
      </c>
      <c r="S152" s="64">
        <f t="shared" si="63"/>
        <v>1743.4830000000002</v>
      </c>
      <c r="T152" s="23">
        <f t="shared" si="44"/>
        <v>2188.4198616000003</v>
      </c>
      <c r="U152" s="23">
        <f t="shared" si="73"/>
        <v>1823.6832180000004</v>
      </c>
      <c r="V152" s="79">
        <f t="shared" si="70"/>
        <v>2219.0577396624003</v>
      </c>
      <c r="W152" s="86">
        <f>V152/1.2</f>
        <v>1849.2147830520003</v>
      </c>
    </row>
    <row r="153" spans="1:23" s="31" customFormat="1" hidden="1" x14ac:dyDescent="0.25">
      <c r="A153" s="111"/>
      <c r="B153" s="28"/>
      <c r="C153" s="112"/>
      <c r="D153" s="112"/>
      <c r="E153" s="24" t="s">
        <v>84</v>
      </c>
      <c r="F153" s="75"/>
      <c r="G153" s="75">
        <f>INDEX([1]ФОТ!$A$1:$B$11,MATCH('[1]2017'!E153,[1]ФОТ!$A$1:$A$11,0),COLUMN([1]ФОТ!$B$1))</f>
        <v>143.52000000000001</v>
      </c>
      <c r="H153" s="5"/>
      <c r="I153" s="5"/>
      <c r="J153" s="5"/>
      <c r="K153" s="75">
        <v>2.35</v>
      </c>
      <c r="L153" s="5">
        <f t="shared" si="68"/>
        <v>337.27200000000005</v>
      </c>
      <c r="M153" s="113"/>
      <c r="N153" s="75">
        <f t="shared" si="60"/>
        <v>0</v>
      </c>
      <c r="O153" s="75"/>
      <c r="P153" s="23">
        <v>0</v>
      </c>
      <c r="Q153" s="26" t="e">
        <f t="shared" si="69"/>
        <v>#DIV/0!</v>
      </c>
      <c r="R153" s="23"/>
      <c r="S153" s="64"/>
      <c r="T153" s="23"/>
      <c r="U153" s="23"/>
      <c r="V153" s="79">
        <f t="shared" si="70"/>
        <v>0</v>
      </c>
      <c r="W153" s="87"/>
    </row>
    <row r="154" spans="1:23" s="31" customFormat="1" x14ac:dyDescent="0.25">
      <c r="A154" s="111"/>
      <c r="B154" s="28" t="s">
        <v>280</v>
      </c>
      <c r="C154" s="112"/>
      <c r="D154" s="112" t="s">
        <v>139</v>
      </c>
      <c r="E154" s="24" t="s">
        <v>20</v>
      </c>
      <c r="F154" s="75"/>
      <c r="G154" s="75">
        <f>INDEX([1]ФОТ!$A$1:$B$11,MATCH('[1]2017'!E154,[1]ФОТ!$A$1:$A$11,0),COLUMN([1]ФОТ!$B$1))</f>
        <v>128.15</v>
      </c>
      <c r="H154" s="5"/>
      <c r="I154" s="5"/>
      <c r="J154" s="5"/>
      <c r="K154" s="75">
        <v>3.66</v>
      </c>
      <c r="L154" s="5">
        <f t="shared" si="68"/>
        <v>469.02900000000005</v>
      </c>
      <c r="M154" s="113">
        <f>(L154+L155)*2.1</f>
        <v>2088.0556200000001</v>
      </c>
      <c r="N154" s="75">
        <f t="shared" si="60"/>
        <v>3058</v>
      </c>
      <c r="O154" s="75">
        <f>ROUND((M154+M155)*124.1%,2)</f>
        <v>2591.2800000000002</v>
      </c>
      <c r="P154" s="23">
        <v>2961</v>
      </c>
      <c r="Q154" s="26">
        <f t="shared" si="69"/>
        <v>1.032759202971969</v>
      </c>
      <c r="R154" s="23">
        <f t="shared" si="63"/>
        <v>3210.9</v>
      </c>
      <c r="S154" s="64">
        <f t="shared" si="63"/>
        <v>2720.8440000000005</v>
      </c>
      <c r="T154" s="23">
        <f t="shared" si="44"/>
        <v>3415.2033888000005</v>
      </c>
      <c r="U154" s="23">
        <f t="shared" si="73"/>
        <v>2846.0028240000006</v>
      </c>
      <c r="V154" s="79">
        <f t="shared" si="70"/>
        <v>3463.0162362432006</v>
      </c>
      <c r="W154" s="86">
        <f>V154/1.2</f>
        <v>2885.8468635360005</v>
      </c>
    </row>
    <row r="155" spans="1:23" s="31" customFormat="1" hidden="1" x14ac:dyDescent="0.25">
      <c r="A155" s="111"/>
      <c r="B155" s="28"/>
      <c r="C155" s="112"/>
      <c r="D155" s="112"/>
      <c r="E155" s="24" t="s">
        <v>84</v>
      </c>
      <c r="F155" s="75"/>
      <c r="G155" s="75">
        <f>INDEX([1]ФОТ!$A$1:$B$11,MATCH('[1]2017'!E155,[1]ФОТ!$A$1:$A$11,0),COLUMN([1]ФОТ!$B$1))</f>
        <v>143.52000000000001</v>
      </c>
      <c r="H155" s="5"/>
      <c r="I155" s="5"/>
      <c r="J155" s="5"/>
      <c r="K155" s="75">
        <v>3.66</v>
      </c>
      <c r="L155" s="5">
        <f t="shared" si="68"/>
        <v>525.28320000000008</v>
      </c>
      <c r="M155" s="113"/>
      <c r="N155" s="75">
        <f t="shared" si="60"/>
        <v>0</v>
      </c>
      <c r="O155" s="75"/>
      <c r="P155" s="23">
        <v>0</v>
      </c>
      <c r="Q155" s="26" t="e">
        <f t="shared" si="69"/>
        <v>#DIV/0!</v>
      </c>
      <c r="R155" s="23"/>
      <c r="S155" s="64"/>
      <c r="T155" s="23"/>
      <c r="U155" s="23"/>
      <c r="V155" s="79">
        <f t="shared" si="70"/>
        <v>0</v>
      </c>
      <c r="W155" s="87"/>
    </row>
    <row r="156" spans="1:23" s="31" customFormat="1" x14ac:dyDescent="0.25">
      <c r="A156" s="111"/>
      <c r="B156" s="28" t="s">
        <v>281</v>
      </c>
      <c r="C156" s="112"/>
      <c r="D156" s="112" t="s">
        <v>139</v>
      </c>
      <c r="E156" s="24" t="s">
        <v>20</v>
      </c>
      <c r="F156" s="75"/>
      <c r="G156" s="75">
        <f>INDEX([1]ФОТ!$A$1:$B$11,MATCH('[1]2017'!E156,[1]ФОТ!$A$1:$A$11,0),COLUMN([1]ФОТ!$B$1))</f>
        <v>128.15</v>
      </c>
      <c r="H156" s="5"/>
      <c r="I156" s="5"/>
      <c r="J156" s="5"/>
      <c r="K156" s="75">
        <v>4.83</v>
      </c>
      <c r="L156" s="5">
        <f t="shared" si="68"/>
        <v>618.96450000000004</v>
      </c>
      <c r="M156" s="113">
        <f>(L156+L157)*2.1</f>
        <v>2755.5488100000002</v>
      </c>
      <c r="N156" s="75">
        <f t="shared" si="60"/>
        <v>4035</v>
      </c>
      <c r="O156" s="75">
        <f>ROUND((M156+M157)*124.1%,2)</f>
        <v>3419.64</v>
      </c>
      <c r="P156" s="23">
        <v>3907</v>
      </c>
      <c r="Q156" s="26">
        <f t="shared" si="69"/>
        <v>1.0327617097517277</v>
      </c>
      <c r="R156" s="23">
        <f t="shared" si="63"/>
        <v>4236.75</v>
      </c>
      <c r="S156" s="64">
        <f t="shared" si="63"/>
        <v>3590.6219999999998</v>
      </c>
      <c r="T156" s="23">
        <f t="shared" ref="T156:T219" si="74">U156*1.2</f>
        <v>4506.9487343999999</v>
      </c>
      <c r="U156" s="23">
        <f t="shared" si="73"/>
        <v>3755.7906119999998</v>
      </c>
      <c r="V156" s="79">
        <f t="shared" si="70"/>
        <v>4570.0460166816001</v>
      </c>
      <c r="W156" s="86">
        <f>V156/1.2</f>
        <v>3808.3716805680001</v>
      </c>
    </row>
    <row r="157" spans="1:23" s="31" customFormat="1" ht="0.75" customHeight="1" x14ac:dyDescent="0.25">
      <c r="A157" s="111"/>
      <c r="B157" s="28"/>
      <c r="C157" s="112"/>
      <c r="D157" s="112"/>
      <c r="E157" s="24" t="s">
        <v>84</v>
      </c>
      <c r="F157" s="75"/>
      <c r="G157" s="75">
        <f>INDEX([1]ФОТ!$A$1:$B$11,MATCH('[1]2017'!E157,[1]ФОТ!$A$1:$A$11,0),COLUMN([1]ФОТ!$B$1))</f>
        <v>143.52000000000001</v>
      </c>
      <c r="H157" s="5"/>
      <c r="I157" s="5"/>
      <c r="J157" s="5"/>
      <c r="K157" s="75">
        <v>4.83</v>
      </c>
      <c r="L157" s="5">
        <f t="shared" si="68"/>
        <v>693.2016000000001</v>
      </c>
      <c r="M157" s="113"/>
      <c r="N157" s="75">
        <f t="shared" si="60"/>
        <v>0</v>
      </c>
      <c r="O157" s="75"/>
      <c r="P157" s="23">
        <v>0</v>
      </c>
      <c r="Q157" s="26" t="e">
        <f t="shared" si="69"/>
        <v>#DIV/0!</v>
      </c>
      <c r="R157" s="23"/>
      <c r="S157" s="63"/>
      <c r="T157" s="23"/>
      <c r="U157" s="23"/>
      <c r="V157" s="79">
        <f t="shared" si="70"/>
        <v>0</v>
      </c>
      <c r="W157" s="87"/>
    </row>
    <row r="158" spans="1:23" s="31" customFormat="1" ht="15" customHeight="1" x14ac:dyDescent="0.25">
      <c r="A158" s="111"/>
      <c r="B158" s="28" t="s">
        <v>282</v>
      </c>
      <c r="C158" s="112"/>
      <c r="D158" s="112" t="s">
        <v>139</v>
      </c>
      <c r="E158" s="24" t="s">
        <v>20</v>
      </c>
      <c r="F158" s="75"/>
      <c r="G158" s="75">
        <f>INDEX([1]ФОТ!$A$1:$B$11,MATCH('[1]2017'!E158,[1]ФОТ!$A$1:$A$11,0),COLUMN([1]ФОТ!$B$1))</f>
        <v>128.15</v>
      </c>
      <c r="H158" s="5"/>
      <c r="I158" s="5"/>
      <c r="J158" s="5"/>
      <c r="K158" s="75">
        <v>5.91</v>
      </c>
      <c r="L158" s="5">
        <f t="shared" si="68"/>
        <v>757.36650000000009</v>
      </c>
      <c r="M158" s="113">
        <f>(L158+L159)*2.1</f>
        <v>3371.6963700000001</v>
      </c>
      <c r="N158" s="75">
        <f t="shared" si="60"/>
        <v>4937</v>
      </c>
      <c r="O158" s="75">
        <f>ROUND((M158+M159)*124.1%,2)</f>
        <v>4184.28</v>
      </c>
      <c r="P158" s="23">
        <v>4781</v>
      </c>
      <c r="Q158" s="26">
        <f t="shared" si="69"/>
        <v>1.0326291570801087</v>
      </c>
      <c r="R158" s="23">
        <f t="shared" si="63"/>
        <v>5183.8500000000004</v>
      </c>
      <c r="S158" s="64">
        <f t="shared" si="63"/>
        <v>4393.4939999999997</v>
      </c>
      <c r="T158" s="23">
        <f t="shared" si="74"/>
        <v>5514.7136687999991</v>
      </c>
      <c r="U158" s="23">
        <f t="shared" si="73"/>
        <v>4595.5947239999996</v>
      </c>
      <c r="V158" s="79">
        <f t="shared" si="70"/>
        <v>5591.9196601631993</v>
      </c>
      <c r="W158" s="86">
        <f>V158/1.2</f>
        <v>4659.933050136</v>
      </c>
    </row>
    <row r="159" spans="1:23" s="31" customFormat="1" ht="15.75" hidden="1" customHeight="1" x14ac:dyDescent="0.25">
      <c r="A159" s="111"/>
      <c r="B159" s="28"/>
      <c r="C159" s="112"/>
      <c r="D159" s="112"/>
      <c r="E159" s="24" t="s">
        <v>84</v>
      </c>
      <c r="F159" s="75"/>
      <c r="G159" s="75">
        <f>INDEX([1]ФОТ!$A$1:$B$11,MATCH('[1]2017'!E159,[1]ФОТ!$A$1:$A$11,0),COLUMN([1]ФОТ!$B$1))</f>
        <v>143.52000000000001</v>
      </c>
      <c r="H159" s="5"/>
      <c r="I159" s="5"/>
      <c r="J159" s="5"/>
      <c r="K159" s="75">
        <v>5.91</v>
      </c>
      <c r="L159" s="5">
        <f t="shared" si="68"/>
        <v>848.20320000000004</v>
      </c>
      <c r="M159" s="113"/>
      <c r="N159" s="75">
        <f t="shared" si="60"/>
        <v>0</v>
      </c>
      <c r="O159" s="75"/>
      <c r="P159" s="23">
        <v>0</v>
      </c>
      <c r="Q159" s="26" t="e">
        <f t="shared" si="69"/>
        <v>#DIV/0!</v>
      </c>
      <c r="R159" s="23"/>
      <c r="S159" s="64"/>
      <c r="T159" s="23"/>
      <c r="U159" s="23"/>
      <c r="V159" s="79">
        <f t="shared" si="70"/>
        <v>0</v>
      </c>
      <c r="W159" s="87"/>
    </row>
    <row r="160" spans="1:23" s="31" customFormat="1" ht="15" customHeight="1" x14ac:dyDescent="0.25">
      <c r="A160" s="111"/>
      <c r="B160" s="28" t="s">
        <v>283</v>
      </c>
      <c r="C160" s="112"/>
      <c r="D160" s="112" t="s">
        <v>139</v>
      </c>
      <c r="E160" s="24" t="s">
        <v>20</v>
      </c>
      <c r="F160" s="75"/>
      <c r="G160" s="75">
        <f>INDEX([1]ФОТ!$A$1:$B$11,MATCH('[1]2017'!E160,[1]ФОТ!$A$1:$A$11,0),COLUMN([1]ФОТ!$B$1))</f>
        <v>128.15</v>
      </c>
      <c r="H160" s="5"/>
      <c r="I160" s="5"/>
      <c r="J160" s="5"/>
      <c r="K160" s="75">
        <v>7.27</v>
      </c>
      <c r="L160" s="5">
        <f t="shared" si="68"/>
        <v>931.65049999999997</v>
      </c>
      <c r="M160" s="113">
        <f>(L160+L161)*2.1</f>
        <v>4147.5858900000003</v>
      </c>
      <c r="N160" s="75">
        <f t="shared" si="60"/>
        <v>6074</v>
      </c>
      <c r="O160" s="75">
        <f>ROUND((M160+M161)*124.1%,2)</f>
        <v>5147.1499999999996</v>
      </c>
      <c r="P160" s="23">
        <v>5881</v>
      </c>
      <c r="Q160" s="26">
        <f t="shared" si="69"/>
        <v>1.0328175480360482</v>
      </c>
      <c r="R160" s="23">
        <f t="shared" si="63"/>
        <v>6377.7</v>
      </c>
      <c r="S160" s="64">
        <f t="shared" si="63"/>
        <v>5404.5074999999997</v>
      </c>
      <c r="T160" s="23">
        <f t="shared" si="74"/>
        <v>6783.7378140000001</v>
      </c>
      <c r="U160" s="23">
        <f t="shared" si="73"/>
        <v>5653.1148450000001</v>
      </c>
      <c r="V160" s="79">
        <f t="shared" si="70"/>
        <v>6878.7101433960006</v>
      </c>
      <c r="W160" s="86">
        <f>V160/1.2</f>
        <v>5732.2584528300004</v>
      </c>
    </row>
    <row r="161" spans="1:23" s="31" customFormat="1" hidden="1" x14ac:dyDescent="0.25">
      <c r="A161" s="111"/>
      <c r="B161" s="28"/>
      <c r="C161" s="112"/>
      <c r="D161" s="112"/>
      <c r="E161" s="24" t="s">
        <v>84</v>
      </c>
      <c r="F161" s="75"/>
      <c r="G161" s="75">
        <f>INDEX([1]ФОТ!$A$1:$B$11,MATCH('[1]2017'!E161,[1]ФОТ!$A$1:$A$11,0),COLUMN([1]ФОТ!$B$1))</f>
        <v>143.52000000000001</v>
      </c>
      <c r="H161" s="5"/>
      <c r="I161" s="5"/>
      <c r="J161" s="5"/>
      <c r="K161" s="75">
        <v>7.27</v>
      </c>
      <c r="L161" s="5">
        <f t="shared" si="68"/>
        <v>1043.3904</v>
      </c>
      <c r="M161" s="113"/>
      <c r="N161" s="75">
        <f t="shared" si="60"/>
        <v>0</v>
      </c>
      <c r="O161" s="75"/>
      <c r="P161" s="23">
        <v>0</v>
      </c>
      <c r="Q161" s="26" t="e">
        <f t="shared" si="69"/>
        <v>#DIV/0!</v>
      </c>
      <c r="R161" s="23"/>
      <c r="S161" s="64"/>
      <c r="T161" s="23"/>
      <c r="U161" s="23"/>
      <c r="V161" s="79">
        <f t="shared" si="70"/>
        <v>0</v>
      </c>
      <c r="W161" s="87"/>
    </row>
    <row r="162" spans="1:23" s="31" customFormat="1" ht="30.75" customHeight="1" x14ac:dyDescent="0.25">
      <c r="A162" s="111" t="s">
        <v>284</v>
      </c>
      <c r="B162" s="28" t="s">
        <v>285</v>
      </c>
      <c r="C162" s="112" t="s">
        <v>286</v>
      </c>
      <c r="D162" s="112" t="s">
        <v>139</v>
      </c>
      <c r="E162" s="24" t="s">
        <v>20</v>
      </c>
      <c r="F162" s="75"/>
      <c r="G162" s="75">
        <f>INDEX([1]ФОТ!$A$1:$B$11,MATCH('[1]2017'!E162,[1]ФОТ!$A$1:$A$11,0),COLUMN([1]ФОТ!$B$1))</f>
        <v>128.15</v>
      </c>
      <c r="H162" s="5"/>
      <c r="I162" s="5"/>
      <c r="J162" s="5"/>
      <c r="K162" s="75">
        <v>2.93</v>
      </c>
      <c r="L162" s="5">
        <f t="shared" si="68"/>
        <v>375.47950000000003</v>
      </c>
      <c r="M162" s="113">
        <f>(L162+L163)*2.1</f>
        <v>1671.5855100000003</v>
      </c>
      <c r="N162" s="75">
        <f t="shared" si="60"/>
        <v>2448</v>
      </c>
      <c r="O162" s="75">
        <f>ROUND((M162+M163)*124.1%,2)</f>
        <v>2074.44</v>
      </c>
      <c r="P162" s="23">
        <v>2370</v>
      </c>
      <c r="Q162" s="26">
        <f t="shared" si="69"/>
        <v>1.0329113924050632</v>
      </c>
      <c r="R162" s="23">
        <f t="shared" si="63"/>
        <v>2570.4</v>
      </c>
      <c r="S162" s="64">
        <f t="shared" si="63"/>
        <v>2178.1620000000003</v>
      </c>
      <c r="T162" s="23">
        <f t="shared" si="74"/>
        <v>2734.0289424000002</v>
      </c>
      <c r="U162" s="23">
        <f t="shared" si="73"/>
        <v>2278.3574520000002</v>
      </c>
      <c r="V162" s="79">
        <f t="shared" si="70"/>
        <v>2772.3053475936003</v>
      </c>
      <c r="W162" s="86">
        <f>V162/1.2</f>
        <v>2310.2544563280003</v>
      </c>
    </row>
    <row r="163" spans="1:23" s="31" customFormat="1" hidden="1" x14ac:dyDescent="0.25">
      <c r="A163" s="111"/>
      <c r="B163" s="28"/>
      <c r="C163" s="112"/>
      <c r="D163" s="112"/>
      <c r="E163" s="24" t="s">
        <v>84</v>
      </c>
      <c r="F163" s="75"/>
      <c r="G163" s="75">
        <f>INDEX([1]ФОТ!$A$1:$B$11,MATCH('[1]2017'!E163,[1]ФОТ!$A$1:$A$11,0),COLUMN([1]ФОТ!$B$1))</f>
        <v>143.52000000000001</v>
      </c>
      <c r="H163" s="5"/>
      <c r="I163" s="5"/>
      <c r="J163" s="5"/>
      <c r="K163" s="75">
        <v>2.93</v>
      </c>
      <c r="L163" s="5">
        <f t="shared" si="68"/>
        <v>420.51360000000005</v>
      </c>
      <c r="M163" s="113"/>
      <c r="N163" s="75">
        <f t="shared" si="60"/>
        <v>0</v>
      </c>
      <c r="O163" s="75"/>
      <c r="P163" s="23">
        <v>0</v>
      </c>
      <c r="Q163" s="26" t="e">
        <f t="shared" si="69"/>
        <v>#DIV/0!</v>
      </c>
      <c r="R163" s="23"/>
      <c r="S163" s="64"/>
      <c r="T163" s="23"/>
      <c r="U163" s="23"/>
      <c r="V163" s="79">
        <f t="shared" si="70"/>
        <v>0</v>
      </c>
      <c r="W163" s="87"/>
    </row>
    <row r="164" spans="1:23" s="31" customFormat="1" x14ac:dyDescent="0.25">
      <c r="A164" s="111"/>
      <c r="B164" s="28" t="s">
        <v>287</v>
      </c>
      <c r="C164" s="112"/>
      <c r="D164" s="112" t="s">
        <v>139</v>
      </c>
      <c r="E164" s="24" t="s">
        <v>20</v>
      </c>
      <c r="F164" s="75"/>
      <c r="G164" s="75">
        <f>INDEX([1]ФОТ!$A$1:$B$11,MATCH('[1]2017'!E164,[1]ФОТ!$A$1:$A$11,0),COLUMN([1]ФОТ!$B$1))</f>
        <v>128.15</v>
      </c>
      <c r="H164" s="5"/>
      <c r="I164" s="5"/>
      <c r="J164" s="5"/>
      <c r="K164" s="75">
        <v>4.75</v>
      </c>
      <c r="L164" s="5">
        <f t="shared" si="68"/>
        <v>608.71249999999998</v>
      </c>
      <c r="M164" s="113">
        <f>(L164+L165)*2.1</f>
        <v>2709.90825</v>
      </c>
      <c r="N164" s="75">
        <f t="shared" si="60"/>
        <v>3968</v>
      </c>
      <c r="O164" s="75">
        <f>ROUND((M164+M165)*124.1%,2)</f>
        <v>3363</v>
      </c>
      <c r="P164" s="23">
        <v>3843</v>
      </c>
      <c r="Q164" s="26">
        <f t="shared" si="69"/>
        <v>1.0325266718709343</v>
      </c>
      <c r="R164" s="23">
        <f t="shared" si="63"/>
        <v>4166.4000000000005</v>
      </c>
      <c r="S164" s="64">
        <f t="shared" si="63"/>
        <v>3531.15</v>
      </c>
      <c r="T164" s="23">
        <f t="shared" si="74"/>
        <v>4432.2994800000006</v>
      </c>
      <c r="U164" s="23">
        <f t="shared" si="73"/>
        <v>3693.5829000000003</v>
      </c>
      <c r="V164" s="79">
        <f t="shared" si="70"/>
        <v>4494.3516727200004</v>
      </c>
      <c r="W164" s="86">
        <f>V164/1.2</f>
        <v>3745.2930606000004</v>
      </c>
    </row>
    <row r="165" spans="1:23" s="31" customFormat="1" ht="0.75" customHeight="1" x14ac:dyDescent="0.25">
      <c r="A165" s="111"/>
      <c r="B165" s="28"/>
      <c r="C165" s="112"/>
      <c r="D165" s="112"/>
      <c r="E165" s="24" t="s">
        <v>84</v>
      </c>
      <c r="F165" s="75"/>
      <c r="G165" s="75">
        <f>INDEX([1]ФОТ!$A$1:$B$11,MATCH('[1]2017'!E165,[1]ФОТ!$A$1:$A$11,0),COLUMN([1]ФОТ!$B$1))</f>
        <v>143.52000000000001</v>
      </c>
      <c r="H165" s="5"/>
      <c r="I165" s="5"/>
      <c r="J165" s="5"/>
      <c r="K165" s="75">
        <v>4.75</v>
      </c>
      <c r="L165" s="5">
        <f t="shared" si="68"/>
        <v>681.72</v>
      </c>
      <c r="M165" s="113"/>
      <c r="N165" s="75">
        <f t="shared" si="60"/>
        <v>0</v>
      </c>
      <c r="O165" s="75"/>
      <c r="P165" s="23">
        <v>0</v>
      </c>
      <c r="Q165" s="26" t="e">
        <f t="shared" si="69"/>
        <v>#DIV/0!</v>
      </c>
      <c r="R165" s="23"/>
      <c r="S165" s="63"/>
      <c r="T165" s="23"/>
      <c r="U165" s="23"/>
      <c r="V165" s="79">
        <f t="shared" si="70"/>
        <v>0</v>
      </c>
      <c r="W165" s="87"/>
    </row>
    <row r="166" spans="1:23" s="31" customFormat="1" x14ac:dyDescent="0.25">
      <c r="A166" s="111"/>
      <c r="B166" s="28" t="s">
        <v>281</v>
      </c>
      <c r="C166" s="112"/>
      <c r="D166" s="112" t="s">
        <v>139</v>
      </c>
      <c r="E166" s="24" t="s">
        <v>20</v>
      </c>
      <c r="F166" s="75"/>
      <c r="G166" s="75">
        <f>INDEX([1]ФОТ!$A$1:$B$11,MATCH('[1]2017'!E166,[1]ФОТ!$A$1:$A$11,0),COLUMN([1]ФОТ!$B$1))</f>
        <v>128.15</v>
      </c>
      <c r="H166" s="5"/>
      <c r="I166" s="5"/>
      <c r="J166" s="5"/>
      <c r="K166" s="75">
        <v>6.3</v>
      </c>
      <c r="L166" s="5">
        <f t="shared" si="68"/>
        <v>807.34500000000003</v>
      </c>
      <c r="M166" s="113">
        <f>(L166+L167)*2.1</f>
        <v>3594.1941000000006</v>
      </c>
      <c r="N166" s="75">
        <f t="shared" si="60"/>
        <v>5263</v>
      </c>
      <c r="O166" s="75">
        <f>ROUND((M166+M167)*124.1%,2)</f>
        <v>4460.3900000000003</v>
      </c>
      <c r="P166" s="23">
        <v>5097</v>
      </c>
      <c r="Q166" s="26">
        <f t="shared" si="69"/>
        <v>1.032568177359231</v>
      </c>
      <c r="R166" s="23">
        <f t="shared" si="63"/>
        <v>5526.1500000000005</v>
      </c>
      <c r="S166" s="63">
        <f t="shared" si="63"/>
        <v>4683.4095000000007</v>
      </c>
      <c r="T166" s="23">
        <f t="shared" si="74"/>
        <v>5878.6156044000008</v>
      </c>
      <c r="U166" s="23">
        <f t="shared" si="73"/>
        <v>4898.8463370000009</v>
      </c>
      <c r="V166" s="79">
        <f t="shared" si="70"/>
        <v>5960.9162228616005</v>
      </c>
      <c r="W166" s="86">
        <f t="shared" ref="W166" si="75">V166/1.2</f>
        <v>4967.4301857180008</v>
      </c>
    </row>
    <row r="167" spans="1:23" s="31" customFormat="1" ht="0.75" customHeight="1" x14ac:dyDescent="0.25">
      <c r="A167" s="111"/>
      <c r="B167" s="28"/>
      <c r="C167" s="112"/>
      <c r="D167" s="112"/>
      <c r="E167" s="24" t="s">
        <v>84</v>
      </c>
      <c r="F167" s="75"/>
      <c r="G167" s="75">
        <f>INDEX([1]ФОТ!$A$1:$B$11,MATCH('[1]2017'!E167,[1]ФОТ!$A$1:$A$11,0),COLUMN([1]ФОТ!$B$1))</f>
        <v>143.52000000000001</v>
      </c>
      <c r="H167" s="5"/>
      <c r="I167" s="5"/>
      <c r="J167" s="5"/>
      <c r="K167" s="75">
        <v>6.3</v>
      </c>
      <c r="L167" s="5">
        <f t="shared" si="68"/>
        <v>904.17600000000004</v>
      </c>
      <c r="M167" s="113"/>
      <c r="N167" s="75">
        <f t="shared" si="60"/>
        <v>0</v>
      </c>
      <c r="O167" s="75"/>
      <c r="P167" s="23">
        <v>0</v>
      </c>
      <c r="Q167" s="26" t="e">
        <f t="shared" si="69"/>
        <v>#DIV/0!</v>
      </c>
      <c r="R167" s="23"/>
      <c r="S167" s="63"/>
      <c r="T167" s="23"/>
      <c r="U167" s="23"/>
      <c r="V167" s="79">
        <f t="shared" si="70"/>
        <v>0</v>
      </c>
      <c r="W167" s="87"/>
    </row>
    <row r="168" spans="1:23" s="31" customFormat="1" x14ac:dyDescent="0.25">
      <c r="A168" s="111"/>
      <c r="B168" s="28" t="s">
        <v>288</v>
      </c>
      <c r="C168" s="112"/>
      <c r="D168" s="112" t="s">
        <v>139</v>
      </c>
      <c r="E168" s="24" t="s">
        <v>20</v>
      </c>
      <c r="F168" s="75"/>
      <c r="G168" s="75">
        <f>INDEX([1]ФОТ!$A$1:$B$11,MATCH('[1]2017'!E168,[1]ФОТ!$A$1:$A$11,0),COLUMN([1]ФОТ!$B$1))</f>
        <v>128.15</v>
      </c>
      <c r="H168" s="5"/>
      <c r="I168" s="5"/>
      <c r="J168" s="5"/>
      <c r="K168" s="75">
        <v>7.4</v>
      </c>
      <c r="L168" s="5">
        <f t="shared" si="68"/>
        <v>948.31000000000006</v>
      </c>
      <c r="M168" s="113">
        <f>(L168+L169)*2.1</f>
        <v>4221.7518000000009</v>
      </c>
      <c r="N168" s="75">
        <f t="shared" si="60"/>
        <v>6182</v>
      </c>
      <c r="O168" s="75">
        <f>ROUND((M168+M169)*124.1%,2)</f>
        <v>5239.1899999999996</v>
      </c>
      <c r="P168" s="23">
        <v>5986</v>
      </c>
      <c r="Q168" s="26">
        <f t="shared" si="69"/>
        <v>1.0327430671566991</v>
      </c>
      <c r="R168" s="23">
        <f t="shared" si="63"/>
        <v>6491.1</v>
      </c>
      <c r="S168" s="63">
        <f t="shared" si="63"/>
        <v>5501.1494999999995</v>
      </c>
      <c r="T168" s="23">
        <f t="shared" si="74"/>
        <v>6905.042852399999</v>
      </c>
      <c r="U168" s="23">
        <f t="shared" ref="U168:U172" si="76">S168*1.046</f>
        <v>5754.2023769999996</v>
      </c>
      <c r="V168" s="79">
        <f t="shared" si="70"/>
        <v>7001.713452333599</v>
      </c>
      <c r="W168" s="86">
        <f t="shared" ref="W168" si="77">V168/1.2</f>
        <v>5834.7612102779995</v>
      </c>
    </row>
    <row r="169" spans="1:23" s="31" customFormat="1" ht="15.75" hidden="1" customHeight="1" x14ac:dyDescent="0.25">
      <c r="A169" s="111"/>
      <c r="B169" s="28"/>
      <c r="C169" s="112"/>
      <c r="D169" s="112"/>
      <c r="E169" s="24" t="s">
        <v>84</v>
      </c>
      <c r="F169" s="75"/>
      <c r="G169" s="75">
        <f>INDEX([1]ФОТ!$A$1:$B$11,MATCH('[1]2017'!E169,[1]ФОТ!$A$1:$A$11,0),COLUMN([1]ФОТ!$B$1))</f>
        <v>143.52000000000001</v>
      </c>
      <c r="H169" s="5"/>
      <c r="I169" s="5"/>
      <c r="J169" s="5"/>
      <c r="K169" s="75">
        <v>7.4</v>
      </c>
      <c r="L169" s="5">
        <f t="shared" si="68"/>
        <v>1062.0480000000002</v>
      </c>
      <c r="M169" s="113"/>
      <c r="N169" s="75">
        <f t="shared" si="60"/>
        <v>0</v>
      </c>
      <c r="O169" s="75"/>
      <c r="P169" s="23">
        <v>0</v>
      </c>
      <c r="Q169" s="26" t="e">
        <f t="shared" si="69"/>
        <v>#DIV/0!</v>
      </c>
      <c r="R169" s="23"/>
      <c r="S169" s="63"/>
      <c r="T169" s="23"/>
      <c r="U169" s="23"/>
      <c r="V169" s="79">
        <f t="shared" si="70"/>
        <v>0</v>
      </c>
      <c r="W169" s="87"/>
    </row>
    <row r="170" spans="1:23" s="31" customFormat="1" x14ac:dyDescent="0.25">
      <c r="A170" s="111"/>
      <c r="B170" s="28" t="s">
        <v>289</v>
      </c>
      <c r="C170" s="112"/>
      <c r="D170" s="112" t="s">
        <v>139</v>
      </c>
      <c r="E170" s="24" t="s">
        <v>20</v>
      </c>
      <c r="F170" s="75"/>
      <c r="G170" s="75">
        <f>INDEX([1]ФОТ!$A$1:$B$11,MATCH('[1]2017'!E170,[1]ФОТ!$A$1:$A$11,0),COLUMN([1]ФОТ!$B$1))</f>
        <v>128.15</v>
      </c>
      <c r="H170" s="5"/>
      <c r="I170" s="5"/>
      <c r="J170" s="5"/>
      <c r="K170" s="75">
        <v>9.1</v>
      </c>
      <c r="L170" s="5">
        <f t="shared" si="68"/>
        <v>1166.165</v>
      </c>
      <c r="M170" s="113">
        <f>(L170+L171)*2.1</f>
        <v>5191.6137000000008</v>
      </c>
      <c r="N170" s="75">
        <f t="shared" si="60"/>
        <v>7602</v>
      </c>
      <c r="O170" s="75">
        <f>ROUND((M170+M171)*124.1%,2)</f>
        <v>6442.79</v>
      </c>
      <c r="P170" s="23">
        <v>7362</v>
      </c>
      <c r="Q170" s="26">
        <f t="shared" si="69"/>
        <v>1.0325998370008149</v>
      </c>
      <c r="R170" s="23">
        <f t="shared" si="63"/>
        <v>7982.1</v>
      </c>
      <c r="S170" s="63">
        <f t="shared" si="63"/>
        <v>6764.9295000000002</v>
      </c>
      <c r="T170" s="23">
        <f t="shared" si="74"/>
        <v>8491.3395084000003</v>
      </c>
      <c r="U170" s="23">
        <f t="shared" si="76"/>
        <v>7076.1162570000006</v>
      </c>
      <c r="V170" s="79">
        <f t="shared" si="70"/>
        <v>8610.2182615176007</v>
      </c>
      <c r="W170" s="86">
        <f t="shared" ref="W170" si="78">V170/1.2</f>
        <v>7175.1818845980006</v>
      </c>
    </row>
    <row r="171" spans="1:23" s="31" customFormat="1" ht="15.75" hidden="1" customHeight="1" x14ac:dyDescent="0.25">
      <c r="A171" s="111"/>
      <c r="B171" s="28"/>
      <c r="C171" s="112"/>
      <c r="D171" s="112"/>
      <c r="E171" s="24" t="s">
        <v>84</v>
      </c>
      <c r="F171" s="75"/>
      <c r="G171" s="75">
        <f>INDEX([1]ФОТ!$A$1:$B$11,MATCH('[1]2017'!E171,[1]ФОТ!$A$1:$A$11,0),COLUMN([1]ФОТ!$B$1))</f>
        <v>143.52000000000001</v>
      </c>
      <c r="H171" s="5"/>
      <c r="I171" s="5"/>
      <c r="J171" s="5"/>
      <c r="K171" s="75">
        <v>9.1</v>
      </c>
      <c r="L171" s="5">
        <f t="shared" si="68"/>
        <v>1306.0320000000002</v>
      </c>
      <c r="M171" s="113"/>
      <c r="N171" s="75">
        <f t="shared" si="60"/>
        <v>0</v>
      </c>
      <c r="O171" s="75"/>
      <c r="P171" s="23">
        <v>0</v>
      </c>
      <c r="Q171" s="26" t="e">
        <f t="shared" si="69"/>
        <v>#DIV/0!</v>
      </c>
      <c r="R171" s="23"/>
      <c r="S171" s="63"/>
      <c r="T171" s="23"/>
      <c r="U171" s="23"/>
      <c r="V171" s="79">
        <f t="shared" si="70"/>
        <v>0</v>
      </c>
      <c r="W171" s="87"/>
    </row>
    <row r="172" spans="1:23" s="31" customFormat="1" ht="31.5" x14ac:dyDescent="0.25">
      <c r="A172" s="111" t="s">
        <v>290</v>
      </c>
      <c r="B172" s="123" t="s">
        <v>291</v>
      </c>
      <c r="C172" s="112" t="s">
        <v>292</v>
      </c>
      <c r="D172" s="75" t="s">
        <v>293</v>
      </c>
      <c r="E172" s="24" t="s">
        <v>20</v>
      </c>
      <c r="F172" s="75"/>
      <c r="G172" s="75">
        <f>INDEX([1]ФОТ!$A$1:$B$11,MATCH('[1]2017'!E172,[1]ФОТ!$A$1:$A$11,0),COLUMN([1]ФОТ!$B$1))</f>
        <v>128.15</v>
      </c>
      <c r="H172" s="5"/>
      <c r="I172" s="5"/>
      <c r="J172" s="5"/>
      <c r="K172" s="75">
        <v>0.72</v>
      </c>
      <c r="L172" s="5">
        <f t="shared" si="68"/>
        <v>92.268000000000001</v>
      </c>
      <c r="M172" s="113">
        <f>(L172+L173)*2.1</f>
        <v>410.76504</v>
      </c>
      <c r="N172" s="75">
        <f t="shared" si="60"/>
        <v>602</v>
      </c>
      <c r="O172" s="75">
        <f>ROUND((M172+M173)*124.1%,2)</f>
        <v>509.76</v>
      </c>
      <c r="P172" s="23">
        <v>582</v>
      </c>
      <c r="Q172" s="26">
        <f t="shared" si="69"/>
        <v>1.034364261168385</v>
      </c>
      <c r="R172" s="23">
        <f t="shared" si="63"/>
        <v>632.1</v>
      </c>
      <c r="S172" s="64">
        <f t="shared" si="63"/>
        <v>535.24800000000005</v>
      </c>
      <c r="T172" s="23">
        <f t="shared" si="74"/>
        <v>671.84328960000005</v>
      </c>
      <c r="U172" s="23">
        <f t="shared" si="76"/>
        <v>559.86940800000002</v>
      </c>
      <c r="V172" s="79">
        <f t="shared" si="70"/>
        <v>681.24909565440009</v>
      </c>
      <c r="W172" s="86">
        <f>V172/1.2</f>
        <v>567.7075797120001</v>
      </c>
    </row>
    <row r="173" spans="1:23" s="31" customFormat="1" ht="0.75" customHeight="1" x14ac:dyDescent="0.25">
      <c r="A173" s="111"/>
      <c r="B173" s="123"/>
      <c r="C173" s="112"/>
      <c r="D173" s="75"/>
      <c r="E173" s="24" t="s">
        <v>84</v>
      </c>
      <c r="F173" s="75"/>
      <c r="G173" s="75">
        <f>INDEX([1]ФОТ!$A$1:$B$11,MATCH('[1]2017'!E173,[1]ФОТ!$A$1:$A$11,0),COLUMN([1]ФОТ!$B$1))</f>
        <v>143.52000000000001</v>
      </c>
      <c r="H173" s="5"/>
      <c r="I173" s="5"/>
      <c r="J173" s="5"/>
      <c r="K173" s="75">
        <v>0.72</v>
      </c>
      <c r="L173" s="5">
        <f t="shared" si="68"/>
        <v>103.3344</v>
      </c>
      <c r="M173" s="113"/>
      <c r="N173" s="75">
        <f>ROUND(O173*1.18,0)</f>
        <v>0</v>
      </c>
      <c r="O173" s="75"/>
      <c r="P173" s="23">
        <v>0</v>
      </c>
      <c r="Q173" s="26" t="e">
        <f t="shared" si="69"/>
        <v>#DIV/0!</v>
      </c>
      <c r="R173" s="23"/>
      <c r="S173" s="63"/>
      <c r="T173" s="23"/>
      <c r="U173" s="23"/>
      <c r="V173" s="79">
        <f t="shared" si="70"/>
        <v>0</v>
      </c>
      <c r="W173" s="87"/>
    </row>
    <row r="174" spans="1:23" s="31" customFormat="1" ht="78.75" x14ac:dyDescent="0.25">
      <c r="A174" s="111" t="s">
        <v>294</v>
      </c>
      <c r="B174" s="74" t="s">
        <v>295</v>
      </c>
      <c r="C174" s="112" t="s">
        <v>296</v>
      </c>
      <c r="D174" s="75" t="s">
        <v>246</v>
      </c>
      <c r="E174" s="24" t="s">
        <v>84</v>
      </c>
      <c r="F174" s="75"/>
      <c r="G174" s="75">
        <f>INDEX([1]ФОТ!$A$1:$B$11,MATCH('[1]2017'!E174,[1]ФОТ!$A$1:$A$11,0),COLUMN([1]ФОТ!$B$1))</f>
        <v>143.52000000000001</v>
      </c>
      <c r="H174" s="5"/>
      <c r="I174" s="5"/>
      <c r="J174" s="5"/>
      <c r="K174" s="75">
        <v>4.24</v>
      </c>
      <c r="L174" s="5">
        <f t="shared" si="68"/>
        <v>608.52480000000003</v>
      </c>
      <c r="M174" s="113">
        <f>(L174+L175)*2.1</f>
        <v>2711.0008800000001</v>
      </c>
      <c r="N174" s="75">
        <f t="shared" ref="N174:N224" si="79">ROUND(O174*1.18,0)</f>
        <v>3970</v>
      </c>
      <c r="O174" s="75">
        <f>ROUND((M174+M175)*124.1%,2)</f>
        <v>3364.35</v>
      </c>
      <c r="P174" s="23">
        <v>3851</v>
      </c>
      <c r="Q174" s="26">
        <f t="shared" si="69"/>
        <v>1.0309010646585302</v>
      </c>
      <c r="R174" s="23">
        <f t="shared" si="63"/>
        <v>4168.5</v>
      </c>
      <c r="S174" s="64">
        <f t="shared" si="63"/>
        <v>3532.5675000000001</v>
      </c>
      <c r="T174" s="23">
        <f t="shared" si="74"/>
        <v>4434.0787259999997</v>
      </c>
      <c r="U174" s="23">
        <f t="shared" ref="U174:U182" si="80">S174*1.046</f>
        <v>3695.0656050000002</v>
      </c>
      <c r="V174" s="79">
        <f t="shared" si="70"/>
        <v>4496.155828164</v>
      </c>
      <c r="W174" s="86">
        <f>V174/1.2</f>
        <v>3746.79652347</v>
      </c>
    </row>
    <row r="175" spans="1:23" s="31" customFormat="1" ht="0.75" customHeight="1" x14ac:dyDescent="0.25">
      <c r="A175" s="111"/>
      <c r="B175" s="74"/>
      <c r="C175" s="112"/>
      <c r="D175" s="75"/>
      <c r="E175" s="24" t="s">
        <v>117</v>
      </c>
      <c r="F175" s="75"/>
      <c r="G175" s="75">
        <f>INDEX([1]ФОТ!$A$1:$B$11,MATCH('[1]2017'!E175,[1]ФОТ!$A$1:$A$11,0),COLUMN([1]ФОТ!$B$1))</f>
        <v>160.94999999999999</v>
      </c>
      <c r="H175" s="5"/>
      <c r="I175" s="5"/>
      <c r="J175" s="5"/>
      <c r="K175" s="75">
        <v>4.24</v>
      </c>
      <c r="L175" s="5">
        <f t="shared" si="68"/>
        <v>682.428</v>
      </c>
      <c r="M175" s="113"/>
      <c r="N175" s="75">
        <f t="shared" si="79"/>
        <v>0</v>
      </c>
      <c r="O175" s="75"/>
      <c r="P175" s="23">
        <v>0</v>
      </c>
      <c r="Q175" s="26" t="e">
        <f t="shared" si="69"/>
        <v>#DIV/0!</v>
      </c>
      <c r="R175" s="23"/>
      <c r="S175" s="64"/>
      <c r="T175" s="23"/>
      <c r="U175" s="23"/>
      <c r="V175" s="79">
        <f t="shared" si="70"/>
        <v>0</v>
      </c>
      <c r="W175" s="87"/>
    </row>
    <row r="176" spans="1:23" s="31" customFormat="1" ht="47.25" x14ac:dyDescent="0.25">
      <c r="A176" s="111" t="s">
        <v>297</v>
      </c>
      <c r="B176" s="74" t="s">
        <v>298</v>
      </c>
      <c r="C176" s="112" t="s">
        <v>299</v>
      </c>
      <c r="D176" s="75" t="s">
        <v>259</v>
      </c>
      <c r="E176" s="24" t="s">
        <v>84</v>
      </c>
      <c r="F176" s="75"/>
      <c r="G176" s="75">
        <f>INDEX([1]ФОТ!$A$1:$B$11,MATCH('[1]2017'!E176,[1]ФОТ!$A$1:$A$11,0),COLUMN([1]ФОТ!$B$1))</f>
        <v>143.52000000000001</v>
      </c>
      <c r="H176" s="5"/>
      <c r="I176" s="5"/>
      <c r="J176" s="5"/>
      <c r="K176" s="75">
        <v>6</v>
      </c>
      <c r="L176" s="5">
        <f t="shared" si="68"/>
        <v>861.12000000000012</v>
      </c>
      <c r="M176" s="113">
        <f t="shared" ref="M176:M190" si="81">(L176+L177)*2.1</f>
        <v>3836.3220000000006</v>
      </c>
      <c r="N176" s="75">
        <f t="shared" si="79"/>
        <v>5618</v>
      </c>
      <c r="O176" s="75">
        <f>ROUND((M176+M177)*124.1%,2)</f>
        <v>4760.88</v>
      </c>
      <c r="P176" s="23">
        <v>5450</v>
      </c>
      <c r="Q176" s="26">
        <f t="shared" si="69"/>
        <v>1.0308256880733946</v>
      </c>
      <c r="R176" s="23">
        <f t="shared" si="63"/>
        <v>5898.9000000000005</v>
      </c>
      <c r="S176" s="64">
        <f t="shared" si="63"/>
        <v>4998.924</v>
      </c>
      <c r="T176" s="23">
        <f t="shared" si="74"/>
        <v>6274.6494048000004</v>
      </c>
      <c r="U176" s="23">
        <f t="shared" si="80"/>
        <v>5228.8745040000003</v>
      </c>
      <c r="V176" s="79">
        <f t="shared" si="70"/>
        <v>6362.4944964672004</v>
      </c>
      <c r="W176" s="86">
        <f>V176/1.2</f>
        <v>5302.0787470560008</v>
      </c>
    </row>
    <row r="177" spans="1:23" s="31" customFormat="1" ht="15.75" hidden="1" customHeight="1" x14ac:dyDescent="0.25">
      <c r="A177" s="111"/>
      <c r="B177" s="74"/>
      <c r="C177" s="112"/>
      <c r="D177" s="75"/>
      <c r="E177" s="24" t="s">
        <v>117</v>
      </c>
      <c r="F177" s="75"/>
      <c r="G177" s="75">
        <f>INDEX([1]ФОТ!$A$1:$B$11,MATCH('[1]2017'!E177,[1]ФОТ!$A$1:$A$11,0),COLUMN([1]ФОТ!$B$1))</f>
        <v>160.94999999999999</v>
      </c>
      <c r="H177" s="5"/>
      <c r="I177" s="5"/>
      <c r="J177" s="5"/>
      <c r="K177" s="75">
        <v>6</v>
      </c>
      <c r="L177" s="5">
        <f t="shared" si="68"/>
        <v>965.69999999999993</v>
      </c>
      <c r="M177" s="113"/>
      <c r="N177" s="75">
        <f t="shared" si="79"/>
        <v>0</v>
      </c>
      <c r="O177" s="75"/>
      <c r="P177" s="23">
        <v>0</v>
      </c>
      <c r="Q177" s="26" t="e">
        <f t="shared" si="69"/>
        <v>#DIV/0!</v>
      </c>
      <c r="R177" s="23"/>
      <c r="S177" s="64"/>
      <c r="T177" s="23"/>
      <c r="U177" s="23"/>
      <c r="V177" s="79">
        <f t="shared" si="70"/>
        <v>0</v>
      </c>
      <c r="W177" s="87"/>
    </row>
    <row r="178" spans="1:23" s="31" customFormat="1" ht="31.5" x14ac:dyDescent="0.25">
      <c r="A178" s="111" t="s">
        <v>300</v>
      </c>
      <c r="B178" s="74" t="s">
        <v>301</v>
      </c>
      <c r="C178" s="112" t="s">
        <v>302</v>
      </c>
      <c r="D178" s="75" t="s">
        <v>273</v>
      </c>
      <c r="E178" s="24" t="s">
        <v>84</v>
      </c>
      <c r="F178" s="75"/>
      <c r="G178" s="75">
        <f>INDEX([1]ФОТ!$A$1:$B$11,MATCH('[1]2017'!E178,[1]ФОТ!$A$1:$A$11,0),COLUMN([1]ФОТ!$B$1))</f>
        <v>143.52000000000001</v>
      </c>
      <c r="H178" s="5"/>
      <c r="I178" s="5"/>
      <c r="J178" s="5"/>
      <c r="K178" s="75">
        <v>1.75</v>
      </c>
      <c r="L178" s="5">
        <f t="shared" si="68"/>
        <v>251.16000000000003</v>
      </c>
      <c r="M178" s="113">
        <f t="shared" si="81"/>
        <v>1118.92725</v>
      </c>
      <c r="N178" s="75">
        <f t="shared" si="79"/>
        <v>1639</v>
      </c>
      <c r="O178" s="75">
        <f>ROUND((M178+M179)*124.1%,2)</f>
        <v>1388.59</v>
      </c>
      <c r="P178" s="23">
        <v>1590</v>
      </c>
      <c r="Q178" s="26">
        <f t="shared" si="69"/>
        <v>1.0308176100628932</v>
      </c>
      <c r="R178" s="23">
        <f t="shared" si="63"/>
        <v>1720.95</v>
      </c>
      <c r="S178" s="64">
        <f t="shared" si="63"/>
        <v>1458.0194999999999</v>
      </c>
      <c r="T178" s="23">
        <f t="shared" si="74"/>
        <v>1830.1060763999999</v>
      </c>
      <c r="U178" s="23">
        <f t="shared" si="80"/>
        <v>1525.088397</v>
      </c>
      <c r="V178" s="79">
        <f t="shared" si="70"/>
        <v>1855.7275614696</v>
      </c>
      <c r="W178" s="86">
        <f>V178/1.2</f>
        <v>1546.4396345580001</v>
      </c>
    </row>
    <row r="179" spans="1:23" s="31" customFormat="1" ht="31.5" hidden="1" customHeight="1" x14ac:dyDescent="0.25">
      <c r="A179" s="111"/>
      <c r="B179" s="74"/>
      <c r="C179" s="112"/>
      <c r="D179" s="75" t="s">
        <v>273</v>
      </c>
      <c r="E179" s="24" t="s">
        <v>117</v>
      </c>
      <c r="F179" s="75"/>
      <c r="G179" s="75">
        <f>INDEX([1]ФОТ!$A$1:$B$11,MATCH('[1]2017'!E179,[1]ФОТ!$A$1:$A$11,0),COLUMN([1]ФОТ!$B$1))</f>
        <v>160.94999999999999</v>
      </c>
      <c r="H179" s="5"/>
      <c r="I179" s="5"/>
      <c r="J179" s="5"/>
      <c r="K179" s="75">
        <v>1.75</v>
      </c>
      <c r="L179" s="5">
        <f t="shared" si="68"/>
        <v>281.66249999999997</v>
      </c>
      <c r="M179" s="113"/>
      <c r="N179" s="75">
        <f t="shared" si="79"/>
        <v>0</v>
      </c>
      <c r="O179" s="75"/>
      <c r="P179" s="23">
        <v>0</v>
      </c>
      <c r="Q179" s="26" t="e">
        <f t="shared" si="69"/>
        <v>#DIV/0!</v>
      </c>
      <c r="R179" s="23"/>
      <c r="S179" s="64"/>
      <c r="T179" s="23"/>
      <c r="U179" s="23"/>
      <c r="V179" s="79">
        <f t="shared" si="70"/>
        <v>0</v>
      </c>
      <c r="W179" s="87"/>
    </row>
    <row r="180" spans="1:23" s="31" customFormat="1" x14ac:dyDescent="0.25">
      <c r="A180" s="111"/>
      <c r="B180" s="74" t="s">
        <v>229</v>
      </c>
      <c r="C180" s="112"/>
      <c r="D180" s="75" t="s">
        <v>273</v>
      </c>
      <c r="E180" s="24" t="s">
        <v>84</v>
      </c>
      <c r="F180" s="75"/>
      <c r="G180" s="75">
        <f>INDEX([1]ФОТ!$A$1:$B$11,MATCH('[1]2017'!E180,[1]ФОТ!$A$1:$A$11,0),COLUMN([1]ФОТ!$B$1))</f>
        <v>143.52000000000001</v>
      </c>
      <c r="H180" s="5"/>
      <c r="I180" s="5"/>
      <c r="J180" s="5"/>
      <c r="K180" s="75">
        <v>2</v>
      </c>
      <c r="L180" s="5">
        <f t="shared" si="68"/>
        <v>287.04000000000002</v>
      </c>
      <c r="M180" s="113">
        <f t="shared" si="81"/>
        <v>1278.7740000000001</v>
      </c>
      <c r="N180" s="75">
        <f t="shared" si="79"/>
        <v>1873</v>
      </c>
      <c r="O180" s="75">
        <f>ROUND((M180+M181)*124.1%,2)</f>
        <v>1586.96</v>
      </c>
      <c r="P180" s="23">
        <v>1817</v>
      </c>
      <c r="Q180" s="26">
        <f t="shared" si="69"/>
        <v>1.0308200330214639</v>
      </c>
      <c r="R180" s="23">
        <f t="shared" si="63"/>
        <v>1966.65</v>
      </c>
      <c r="S180" s="64">
        <f t="shared" si="63"/>
        <v>1666.3080000000002</v>
      </c>
      <c r="T180" s="23">
        <f t="shared" si="74"/>
        <v>2091.5498016000001</v>
      </c>
      <c r="U180" s="23">
        <f t="shared" si="80"/>
        <v>1742.9581680000003</v>
      </c>
      <c r="V180" s="79">
        <f t="shared" si="70"/>
        <v>2120.8314988224001</v>
      </c>
      <c r="W180" s="79">
        <f>V180/1.2</f>
        <v>1767.3595823520002</v>
      </c>
    </row>
    <row r="181" spans="1:23" s="31" customFormat="1" ht="31.5" hidden="1" customHeight="1" x14ac:dyDescent="0.25">
      <c r="A181" s="111"/>
      <c r="B181" s="74"/>
      <c r="C181" s="112"/>
      <c r="D181" s="75" t="s">
        <v>273</v>
      </c>
      <c r="E181" s="24" t="s">
        <v>117</v>
      </c>
      <c r="F181" s="75"/>
      <c r="G181" s="75">
        <f>INDEX([1]ФОТ!$A$1:$B$11,MATCH('[1]2017'!E181,[1]ФОТ!$A$1:$A$11,0),COLUMN([1]ФОТ!$B$1))</f>
        <v>160.94999999999999</v>
      </c>
      <c r="H181" s="5"/>
      <c r="I181" s="5"/>
      <c r="J181" s="5"/>
      <c r="K181" s="75">
        <v>2</v>
      </c>
      <c r="L181" s="5">
        <f t="shared" si="68"/>
        <v>321.89999999999998</v>
      </c>
      <c r="M181" s="113"/>
      <c r="N181" s="75">
        <f t="shared" si="79"/>
        <v>0</v>
      </c>
      <c r="O181" s="75"/>
      <c r="P181" s="23">
        <v>0</v>
      </c>
      <c r="Q181" s="26" t="e">
        <f t="shared" si="69"/>
        <v>#DIV/0!</v>
      </c>
      <c r="R181" s="23"/>
      <c r="S181" s="63"/>
      <c r="T181" s="23"/>
      <c r="U181" s="23"/>
      <c r="V181" s="79">
        <f t="shared" si="70"/>
        <v>0</v>
      </c>
      <c r="W181" s="79">
        <f t="shared" ref="W181:W209" si="82">V181/1.2</f>
        <v>0</v>
      </c>
    </row>
    <row r="182" spans="1:23" s="31" customFormat="1" x14ac:dyDescent="0.25">
      <c r="A182" s="111"/>
      <c r="B182" s="74" t="s">
        <v>303</v>
      </c>
      <c r="C182" s="112"/>
      <c r="D182" s="75" t="s">
        <v>273</v>
      </c>
      <c r="E182" s="24" t="s">
        <v>84</v>
      </c>
      <c r="F182" s="75"/>
      <c r="G182" s="75">
        <f>INDEX([1]ФОТ!$A$1:$B$11,MATCH('[1]2017'!E182,[1]ФОТ!$A$1:$A$11,0),COLUMN([1]ФОТ!$B$1))</f>
        <v>143.52000000000001</v>
      </c>
      <c r="H182" s="5"/>
      <c r="I182" s="5"/>
      <c r="J182" s="5"/>
      <c r="K182" s="75">
        <v>4</v>
      </c>
      <c r="L182" s="5">
        <f t="shared" si="68"/>
        <v>574.08000000000004</v>
      </c>
      <c r="M182" s="113">
        <f t="shared" si="81"/>
        <v>2557.5480000000002</v>
      </c>
      <c r="N182" s="75">
        <f t="shared" si="79"/>
        <v>3745</v>
      </c>
      <c r="O182" s="75">
        <f>ROUND((M182+M183)*124.1%,2)</f>
        <v>3173.92</v>
      </c>
      <c r="P182" s="23">
        <v>3633</v>
      </c>
      <c r="Q182" s="26">
        <f t="shared" si="69"/>
        <v>1.0308285163776494</v>
      </c>
      <c r="R182" s="23">
        <f t="shared" si="63"/>
        <v>3932.25</v>
      </c>
      <c r="S182" s="64">
        <f t="shared" si="63"/>
        <v>3332.6160000000004</v>
      </c>
      <c r="T182" s="23">
        <f t="shared" si="74"/>
        <v>4183.0996032000003</v>
      </c>
      <c r="U182" s="23">
        <f t="shared" si="80"/>
        <v>3485.9163360000007</v>
      </c>
      <c r="V182" s="79">
        <f t="shared" si="70"/>
        <v>4241.6629976448003</v>
      </c>
      <c r="W182" s="79">
        <f t="shared" si="82"/>
        <v>3534.7191647040004</v>
      </c>
    </row>
    <row r="183" spans="1:23" s="31" customFormat="1" ht="31.5" hidden="1" customHeight="1" x14ac:dyDescent="0.25">
      <c r="A183" s="111"/>
      <c r="B183" s="74"/>
      <c r="C183" s="112"/>
      <c r="D183" s="75" t="s">
        <v>273</v>
      </c>
      <c r="E183" s="24" t="s">
        <v>117</v>
      </c>
      <c r="F183" s="75"/>
      <c r="G183" s="75">
        <f>INDEX([1]ФОТ!$A$1:$B$11,MATCH('[1]2017'!E183,[1]ФОТ!$A$1:$A$11,0),COLUMN([1]ФОТ!$B$1))</f>
        <v>160.94999999999999</v>
      </c>
      <c r="H183" s="5"/>
      <c r="I183" s="5"/>
      <c r="J183" s="5"/>
      <c r="K183" s="75">
        <v>4</v>
      </c>
      <c r="L183" s="5">
        <f t="shared" si="68"/>
        <v>643.79999999999995</v>
      </c>
      <c r="M183" s="113"/>
      <c r="N183" s="75">
        <f t="shared" si="79"/>
        <v>0</v>
      </c>
      <c r="O183" s="75"/>
      <c r="P183" s="23">
        <v>0</v>
      </c>
      <c r="Q183" s="26" t="e">
        <f t="shared" si="69"/>
        <v>#DIV/0!</v>
      </c>
      <c r="R183" s="23"/>
      <c r="S183" s="64"/>
      <c r="T183" s="23"/>
      <c r="U183" s="23"/>
      <c r="V183" s="79">
        <f t="shared" si="70"/>
        <v>0</v>
      </c>
      <c r="W183" s="79">
        <f t="shared" si="82"/>
        <v>0</v>
      </c>
    </row>
    <row r="184" spans="1:23" s="31" customFormat="1" x14ac:dyDescent="0.25">
      <c r="A184" s="111"/>
      <c r="B184" s="74" t="s">
        <v>230</v>
      </c>
      <c r="C184" s="112"/>
      <c r="D184" s="75" t="s">
        <v>273</v>
      </c>
      <c r="E184" s="24" t="s">
        <v>84</v>
      </c>
      <c r="F184" s="75"/>
      <c r="G184" s="75">
        <f>INDEX([1]ФОТ!$A$1:$B$11,MATCH('[1]2017'!E184,[1]ФОТ!$A$1:$A$11,0),COLUMN([1]ФОТ!$B$1))</f>
        <v>143.52000000000001</v>
      </c>
      <c r="H184" s="5"/>
      <c r="I184" s="5"/>
      <c r="J184" s="5"/>
      <c r="K184" s="75">
        <v>6</v>
      </c>
      <c r="L184" s="5">
        <f t="shared" si="68"/>
        <v>861.12000000000012</v>
      </c>
      <c r="M184" s="113">
        <f t="shared" si="81"/>
        <v>3836.3220000000006</v>
      </c>
      <c r="N184" s="75">
        <f t="shared" si="79"/>
        <v>5618</v>
      </c>
      <c r="O184" s="75">
        <f>ROUND((M184+M185)*124.1%,2)</f>
        <v>4760.88</v>
      </c>
      <c r="P184" s="23">
        <v>5450</v>
      </c>
      <c r="Q184" s="26">
        <f t="shared" si="69"/>
        <v>1.0308256880733946</v>
      </c>
      <c r="R184" s="23">
        <f t="shared" si="63"/>
        <v>5898.9000000000005</v>
      </c>
      <c r="S184" s="64">
        <f t="shared" si="63"/>
        <v>4998.924</v>
      </c>
      <c r="T184" s="23">
        <f t="shared" si="74"/>
        <v>6274.6494048000004</v>
      </c>
      <c r="U184" s="23">
        <f t="shared" ref="U184:U190" si="83">S184*1.046</f>
        <v>5228.8745040000003</v>
      </c>
      <c r="V184" s="79">
        <f t="shared" si="70"/>
        <v>6362.4944964672004</v>
      </c>
      <c r="W184" s="79">
        <f t="shared" si="82"/>
        <v>5302.0787470560008</v>
      </c>
    </row>
    <row r="185" spans="1:23" s="31" customFormat="1" ht="31.5" hidden="1" customHeight="1" x14ac:dyDescent="0.25">
      <c r="A185" s="111"/>
      <c r="B185" s="74"/>
      <c r="C185" s="112"/>
      <c r="D185" s="75" t="s">
        <v>273</v>
      </c>
      <c r="E185" s="24" t="s">
        <v>117</v>
      </c>
      <c r="F185" s="75"/>
      <c r="G185" s="75">
        <f>INDEX([1]ФОТ!$A$1:$B$11,MATCH('[1]2017'!E185,[1]ФОТ!$A$1:$A$11,0),COLUMN([1]ФОТ!$B$1))</f>
        <v>160.94999999999999</v>
      </c>
      <c r="H185" s="5"/>
      <c r="I185" s="5"/>
      <c r="J185" s="5"/>
      <c r="K185" s="75">
        <v>6</v>
      </c>
      <c r="L185" s="5">
        <f t="shared" si="68"/>
        <v>965.69999999999993</v>
      </c>
      <c r="M185" s="113"/>
      <c r="N185" s="75">
        <f t="shared" si="79"/>
        <v>0</v>
      </c>
      <c r="O185" s="75"/>
      <c r="P185" s="23">
        <v>0</v>
      </c>
      <c r="Q185" s="26" t="e">
        <f t="shared" si="69"/>
        <v>#DIV/0!</v>
      </c>
      <c r="R185" s="23"/>
      <c r="S185" s="64"/>
      <c r="T185" s="23"/>
      <c r="U185" s="23"/>
      <c r="V185" s="79">
        <f t="shared" si="70"/>
        <v>0</v>
      </c>
      <c r="W185" s="79">
        <f t="shared" si="82"/>
        <v>0</v>
      </c>
    </row>
    <row r="186" spans="1:23" s="31" customFormat="1" x14ac:dyDescent="0.25">
      <c r="A186" s="111"/>
      <c r="B186" s="74" t="s">
        <v>304</v>
      </c>
      <c r="C186" s="112"/>
      <c r="D186" s="75" t="s">
        <v>273</v>
      </c>
      <c r="E186" s="24" t="s">
        <v>84</v>
      </c>
      <c r="F186" s="75"/>
      <c r="G186" s="75">
        <f>INDEX([1]ФОТ!$A$1:$B$11,MATCH('[1]2017'!E186,[1]ФОТ!$A$1:$A$11,0),COLUMN([1]ФОТ!$B$1))</f>
        <v>143.52000000000001</v>
      </c>
      <c r="H186" s="5"/>
      <c r="I186" s="5"/>
      <c r="J186" s="5"/>
      <c r="K186" s="75">
        <v>8</v>
      </c>
      <c r="L186" s="5">
        <f t="shared" si="68"/>
        <v>1148.1600000000001</v>
      </c>
      <c r="M186" s="113">
        <f t="shared" si="81"/>
        <v>5115.0960000000005</v>
      </c>
      <c r="N186" s="75">
        <f t="shared" si="79"/>
        <v>7490</v>
      </c>
      <c r="O186" s="75">
        <f>ROUND((M186+M187)*124.1%,2)</f>
        <v>6347.83</v>
      </c>
      <c r="P186" s="23">
        <v>7267</v>
      </c>
      <c r="Q186" s="26">
        <f t="shared" si="69"/>
        <v>1.0306866657492775</v>
      </c>
      <c r="R186" s="23">
        <f t="shared" si="63"/>
        <v>7864.5</v>
      </c>
      <c r="S186" s="64">
        <f t="shared" si="63"/>
        <v>6665.2215000000006</v>
      </c>
      <c r="T186" s="23">
        <f t="shared" si="74"/>
        <v>8366.1860268000019</v>
      </c>
      <c r="U186" s="23">
        <f t="shared" si="83"/>
        <v>6971.8216890000012</v>
      </c>
      <c r="V186" s="79">
        <f t="shared" si="70"/>
        <v>8483.3126311752021</v>
      </c>
      <c r="W186" s="79">
        <f t="shared" si="82"/>
        <v>7069.4271926460024</v>
      </c>
    </row>
    <row r="187" spans="1:23" s="31" customFormat="1" ht="31.5" hidden="1" customHeight="1" x14ac:dyDescent="0.25">
      <c r="A187" s="111"/>
      <c r="B187" s="74"/>
      <c r="C187" s="112"/>
      <c r="D187" s="75" t="s">
        <v>273</v>
      </c>
      <c r="E187" s="24" t="s">
        <v>117</v>
      </c>
      <c r="F187" s="75"/>
      <c r="G187" s="75">
        <f>INDEX([1]ФОТ!$A$1:$B$11,MATCH('[1]2017'!E187,[1]ФОТ!$A$1:$A$11,0),COLUMN([1]ФОТ!$B$1))</f>
        <v>160.94999999999999</v>
      </c>
      <c r="H187" s="5"/>
      <c r="I187" s="5"/>
      <c r="J187" s="5"/>
      <c r="K187" s="75">
        <v>8</v>
      </c>
      <c r="L187" s="5">
        <f t="shared" si="68"/>
        <v>1287.5999999999999</v>
      </c>
      <c r="M187" s="113"/>
      <c r="N187" s="75">
        <f t="shared" si="79"/>
        <v>0</v>
      </c>
      <c r="O187" s="75"/>
      <c r="P187" s="23">
        <v>0</v>
      </c>
      <c r="Q187" s="26" t="e">
        <f t="shared" si="69"/>
        <v>#DIV/0!</v>
      </c>
      <c r="R187" s="23"/>
      <c r="S187" s="63"/>
      <c r="T187" s="23"/>
      <c r="U187" s="23"/>
      <c r="V187" s="79">
        <f t="shared" si="70"/>
        <v>0</v>
      </c>
      <c r="W187" s="79">
        <f t="shared" si="82"/>
        <v>0</v>
      </c>
    </row>
    <row r="188" spans="1:23" s="31" customFormat="1" x14ac:dyDescent="0.25">
      <c r="A188" s="111"/>
      <c r="B188" s="74" t="s">
        <v>305</v>
      </c>
      <c r="C188" s="112"/>
      <c r="D188" s="75" t="s">
        <v>273</v>
      </c>
      <c r="E188" s="24" t="s">
        <v>84</v>
      </c>
      <c r="F188" s="75"/>
      <c r="G188" s="75">
        <f>INDEX([1]ФОТ!$A$1:$B$11,MATCH('[1]2017'!E188,[1]ФОТ!$A$1:$A$11,0),COLUMN([1]ФОТ!$B$1))</f>
        <v>143.52000000000001</v>
      </c>
      <c r="H188" s="5"/>
      <c r="I188" s="5"/>
      <c r="J188" s="5"/>
      <c r="K188" s="75">
        <v>10</v>
      </c>
      <c r="L188" s="5">
        <f t="shared" si="68"/>
        <v>1435.2</v>
      </c>
      <c r="M188" s="113">
        <f t="shared" si="81"/>
        <v>6393.87</v>
      </c>
      <c r="N188" s="75">
        <f t="shared" si="79"/>
        <v>9363</v>
      </c>
      <c r="O188" s="75">
        <f>ROUND((M188+M189)*124.1%,2)</f>
        <v>7934.79</v>
      </c>
      <c r="P188" s="23">
        <v>9083</v>
      </c>
      <c r="Q188" s="26">
        <f t="shared" si="69"/>
        <v>1.0308268193328196</v>
      </c>
      <c r="R188" s="23">
        <f t="shared" si="63"/>
        <v>9831.15</v>
      </c>
      <c r="S188" s="63">
        <f t="shared" si="63"/>
        <v>8331.5295000000006</v>
      </c>
      <c r="T188" s="23">
        <f t="shared" si="74"/>
        <v>10457.735828400002</v>
      </c>
      <c r="U188" s="23">
        <f t="shared" si="83"/>
        <v>8714.7798570000014</v>
      </c>
      <c r="V188" s="79">
        <f t="shared" si="70"/>
        <v>10604.144129997601</v>
      </c>
      <c r="W188" s="79">
        <f t="shared" si="82"/>
        <v>8836.7867749980014</v>
      </c>
    </row>
    <row r="189" spans="1:23" s="31" customFormat="1" ht="31.5" hidden="1" customHeight="1" x14ac:dyDescent="0.25">
      <c r="A189" s="111"/>
      <c r="B189" s="74"/>
      <c r="C189" s="112"/>
      <c r="D189" s="75" t="s">
        <v>273</v>
      </c>
      <c r="E189" s="24" t="s">
        <v>117</v>
      </c>
      <c r="F189" s="75"/>
      <c r="G189" s="75">
        <f>INDEX([1]ФОТ!$A$1:$B$11,MATCH('[1]2017'!E189,[1]ФОТ!$A$1:$A$11,0),COLUMN([1]ФОТ!$B$1))</f>
        <v>160.94999999999999</v>
      </c>
      <c r="H189" s="5"/>
      <c r="I189" s="5"/>
      <c r="J189" s="5"/>
      <c r="K189" s="75">
        <v>10</v>
      </c>
      <c r="L189" s="5">
        <f t="shared" si="68"/>
        <v>1609.5</v>
      </c>
      <c r="M189" s="113"/>
      <c r="N189" s="75">
        <f t="shared" si="79"/>
        <v>0</v>
      </c>
      <c r="O189" s="75"/>
      <c r="P189" s="23">
        <v>0</v>
      </c>
      <c r="Q189" s="26" t="e">
        <f t="shared" si="69"/>
        <v>#DIV/0!</v>
      </c>
      <c r="R189" s="23"/>
      <c r="S189" s="63"/>
      <c r="T189" s="23"/>
      <c r="U189" s="23"/>
      <c r="V189" s="79">
        <f t="shared" si="70"/>
        <v>0</v>
      </c>
      <c r="W189" s="79">
        <f t="shared" si="82"/>
        <v>0</v>
      </c>
    </row>
    <row r="190" spans="1:23" s="31" customFormat="1" x14ac:dyDescent="0.25">
      <c r="A190" s="111"/>
      <c r="B190" s="74" t="s">
        <v>306</v>
      </c>
      <c r="C190" s="112"/>
      <c r="D190" s="75" t="s">
        <v>273</v>
      </c>
      <c r="E190" s="24" t="s">
        <v>84</v>
      </c>
      <c r="F190" s="75"/>
      <c r="G190" s="75">
        <f>INDEX([1]ФОТ!$A$1:$B$11,MATCH('[1]2017'!E190,[1]ФОТ!$A$1:$A$11,0),COLUMN([1]ФОТ!$B$1))</f>
        <v>143.52000000000001</v>
      </c>
      <c r="H190" s="5"/>
      <c r="I190" s="5"/>
      <c r="J190" s="5"/>
      <c r="K190" s="75">
        <v>14</v>
      </c>
      <c r="L190" s="5">
        <f t="shared" si="68"/>
        <v>2009.2800000000002</v>
      </c>
      <c r="M190" s="113">
        <f t="shared" si="81"/>
        <v>8951.4179999999997</v>
      </c>
      <c r="N190" s="75">
        <f t="shared" si="79"/>
        <v>13108</v>
      </c>
      <c r="O190" s="75">
        <f>ROUND((M190+M191)*124.1%,2)</f>
        <v>11108.71</v>
      </c>
      <c r="P190" s="23">
        <v>12717</v>
      </c>
      <c r="Q190" s="26">
        <f t="shared" si="69"/>
        <v>1.0307462451836125</v>
      </c>
      <c r="R190" s="23">
        <f t="shared" si="63"/>
        <v>13763.400000000001</v>
      </c>
      <c r="S190" s="63">
        <f t="shared" si="63"/>
        <v>11664.145499999999</v>
      </c>
      <c r="T190" s="23">
        <f t="shared" si="74"/>
        <v>14640.835431599999</v>
      </c>
      <c r="U190" s="23">
        <f t="shared" si="83"/>
        <v>12200.696193</v>
      </c>
      <c r="V190" s="79">
        <f t="shared" si="70"/>
        <v>14845.807127642398</v>
      </c>
      <c r="W190" s="79">
        <f t="shared" si="82"/>
        <v>12371.505939702</v>
      </c>
    </row>
    <row r="191" spans="1:23" s="31" customFormat="1" ht="31.5" hidden="1" customHeight="1" x14ac:dyDescent="0.25">
      <c r="A191" s="111"/>
      <c r="B191" s="74"/>
      <c r="C191" s="112"/>
      <c r="D191" s="75" t="s">
        <v>273</v>
      </c>
      <c r="E191" s="24" t="s">
        <v>117</v>
      </c>
      <c r="F191" s="75"/>
      <c r="G191" s="75">
        <f>INDEX([1]ФОТ!$A$1:$B$11,MATCH('[1]2017'!E191,[1]ФОТ!$A$1:$A$11,0),COLUMN([1]ФОТ!$B$1))</f>
        <v>160.94999999999999</v>
      </c>
      <c r="H191" s="5"/>
      <c r="I191" s="5"/>
      <c r="J191" s="5"/>
      <c r="K191" s="75">
        <v>14</v>
      </c>
      <c r="L191" s="5">
        <f t="shared" si="68"/>
        <v>2253.2999999999997</v>
      </c>
      <c r="M191" s="113"/>
      <c r="N191" s="75">
        <f t="shared" si="79"/>
        <v>0</v>
      </c>
      <c r="O191" s="75"/>
      <c r="P191" s="23">
        <v>0</v>
      </c>
      <c r="Q191" s="26" t="e">
        <f t="shared" si="69"/>
        <v>#DIV/0!</v>
      </c>
      <c r="R191" s="23"/>
      <c r="S191" s="63"/>
      <c r="T191" s="23"/>
      <c r="U191" s="23"/>
      <c r="V191" s="79">
        <f t="shared" si="70"/>
        <v>0</v>
      </c>
      <c r="W191" s="79">
        <f t="shared" si="82"/>
        <v>0</v>
      </c>
    </row>
    <row r="192" spans="1:23" s="31" customFormat="1" ht="31.5" x14ac:dyDescent="0.25">
      <c r="A192" s="73" t="s">
        <v>307</v>
      </c>
      <c r="B192" s="28" t="s">
        <v>308</v>
      </c>
      <c r="C192" s="75" t="s">
        <v>309</v>
      </c>
      <c r="D192" s="75" t="s">
        <v>310</v>
      </c>
      <c r="E192" s="24" t="s">
        <v>19</v>
      </c>
      <c r="F192" s="75"/>
      <c r="G192" s="75">
        <f>INDEX([1]ФОТ!$A$1:$B$11,MATCH('[1]2017'!E192,[1]ФОТ!$A$1:$A$11,0),COLUMN([1]ФОТ!$B$1))</f>
        <v>114.82</v>
      </c>
      <c r="H192" s="5"/>
      <c r="I192" s="5"/>
      <c r="J192" s="5"/>
      <c r="K192" s="75">
        <v>0.73</v>
      </c>
      <c r="L192" s="5">
        <f t="shared" si="68"/>
        <v>83.818599999999989</v>
      </c>
      <c r="M192" s="72">
        <f>L192*2.1</f>
        <v>176.01906</v>
      </c>
      <c r="N192" s="75">
        <f t="shared" si="79"/>
        <v>258</v>
      </c>
      <c r="O192" s="75">
        <f>ROUND(M192*124.1%,2)</f>
        <v>218.44</v>
      </c>
      <c r="P192" s="23">
        <v>250</v>
      </c>
      <c r="Q192" s="26">
        <f t="shared" si="69"/>
        <v>1.032</v>
      </c>
      <c r="R192" s="23">
        <f t="shared" si="63"/>
        <v>270.90000000000003</v>
      </c>
      <c r="S192" s="64">
        <f t="shared" si="63"/>
        <v>229.36199999999999</v>
      </c>
      <c r="T192" s="23">
        <f t="shared" si="74"/>
        <v>287.89518240000001</v>
      </c>
      <c r="U192" s="23">
        <f t="shared" ref="U192:U198" si="84">S192*1.046</f>
        <v>239.91265200000001</v>
      </c>
      <c r="V192" s="79">
        <f t="shared" si="70"/>
        <v>291.92571495359999</v>
      </c>
      <c r="W192" s="79">
        <f t="shared" si="82"/>
        <v>243.27142912799999</v>
      </c>
    </row>
    <row r="193" spans="1:23" s="31" customFormat="1" x14ac:dyDescent="0.25">
      <c r="A193" s="73" t="s">
        <v>311</v>
      </c>
      <c r="B193" s="28" t="s">
        <v>312</v>
      </c>
      <c r="C193" s="75" t="s">
        <v>313</v>
      </c>
      <c r="D193" s="75" t="s">
        <v>310</v>
      </c>
      <c r="E193" s="24" t="s">
        <v>19</v>
      </c>
      <c r="F193" s="75"/>
      <c r="G193" s="75">
        <f>INDEX([1]ФОТ!$A$1:$B$11,MATCH('[1]2017'!E193,[1]ФОТ!$A$1:$A$11,0),COLUMN([1]ФОТ!$B$1))</f>
        <v>114.82</v>
      </c>
      <c r="H193" s="5"/>
      <c r="I193" s="5"/>
      <c r="J193" s="5"/>
      <c r="K193" s="75">
        <v>0.84</v>
      </c>
      <c r="L193" s="5">
        <f t="shared" si="68"/>
        <v>96.448799999999991</v>
      </c>
      <c r="M193" s="72">
        <f t="shared" ref="M193:M227" si="85">L193*2.1</f>
        <v>202.54247999999998</v>
      </c>
      <c r="N193" s="75">
        <f t="shared" si="79"/>
        <v>297</v>
      </c>
      <c r="O193" s="75">
        <f t="shared" ref="O193:O227" si="86">ROUND(M193*124.1%,2)</f>
        <v>251.36</v>
      </c>
      <c r="P193" s="23">
        <v>287</v>
      </c>
      <c r="Q193" s="26">
        <f t="shared" si="69"/>
        <v>1.0348432055749128</v>
      </c>
      <c r="R193" s="23">
        <f t="shared" si="63"/>
        <v>311.85000000000002</v>
      </c>
      <c r="S193" s="64">
        <f t="shared" si="63"/>
        <v>263.928</v>
      </c>
      <c r="T193" s="23">
        <f t="shared" si="74"/>
        <v>331.28242560000001</v>
      </c>
      <c r="U193" s="23">
        <f t="shared" si="84"/>
        <v>276.06868800000001</v>
      </c>
      <c r="V193" s="79">
        <f t="shared" si="70"/>
        <v>335.92037955840004</v>
      </c>
      <c r="W193" s="79">
        <f t="shared" si="82"/>
        <v>279.93364963200003</v>
      </c>
    </row>
    <row r="194" spans="1:23" s="31" customFormat="1" x14ac:dyDescent="0.25">
      <c r="A194" s="73" t="s">
        <v>314</v>
      </c>
      <c r="B194" s="28" t="s">
        <v>315</v>
      </c>
      <c r="C194" s="75" t="s">
        <v>316</v>
      </c>
      <c r="D194" s="75" t="s">
        <v>310</v>
      </c>
      <c r="E194" s="24" t="s">
        <v>19</v>
      </c>
      <c r="F194" s="75"/>
      <c r="G194" s="75">
        <f>INDEX([1]ФОТ!$A$1:$B$11,MATCH('[1]2017'!E194,[1]ФОТ!$A$1:$A$11,0),COLUMN([1]ФОТ!$B$1))</f>
        <v>114.82</v>
      </c>
      <c r="H194" s="5"/>
      <c r="I194" s="5"/>
      <c r="J194" s="5"/>
      <c r="K194" s="75">
        <v>0.96</v>
      </c>
      <c r="L194" s="5">
        <f t="shared" si="68"/>
        <v>110.2272</v>
      </c>
      <c r="M194" s="72">
        <f t="shared" si="85"/>
        <v>231.47712000000001</v>
      </c>
      <c r="N194" s="75">
        <f t="shared" si="79"/>
        <v>339</v>
      </c>
      <c r="O194" s="75">
        <f t="shared" si="86"/>
        <v>287.26</v>
      </c>
      <c r="P194" s="23">
        <v>328</v>
      </c>
      <c r="Q194" s="26">
        <f t="shared" si="69"/>
        <v>1.0335365853658536</v>
      </c>
      <c r="R194" s="23">
        <f t="shared" si="63"/>
        <v>355.95</v>
      </c>
      <c r="S194" s="64">
        <f t="shared" si="63"/>
        <v>301.62299999999999</v>
      </c>
      <c r="T194" s="23">
        <f t="shared" si="74"/>
        <v>378.59718959999998</v>
      </c>
      <c r="U194" s="23">
        <f t="shared" si="84"/>
        <v>315.497658</v>
      </c>
      <c r="V194" s="79">
        <f t="shared" si="70"/>
        <v>383.89755025439996</v>
      </c>
      <c r="W194" s="79">
        <f t="shared" si="82"/>
        <v>319.91462521199998</v>
      </c>
    </row>
    <row r="195" spans="1:23" s="31" customFormat="1" ht="47.25" x14ac:dyDescent="0.25">
      <c r="A195" s="73" t="s">
        <v>317</v>
      </c>
      <c r="B195" s="28" t="s">
        <v>318</v>
      </c>
      <c r="C195" s="75" t="s">
        <v>319</v>
      </c>
      <c r="D195" s="75" t="s">
        <v>140</v>
      </c>
      <c r="E195" s="24" t="s">
        <v>84</v>
      </c>
      <c r="F195" s="75"/>
      <c r="G195" s="75">
        <f>INDEX([1]ФОТ!$A$1:$B$11,MATCH('[1]2017'!E195,[1]ФОТ!$A$1:$A$11,0),COLUMN([1]ФОТ!$B$1))</f>
        <v>143.52000000000001</v>
      </c>
      <c r="H195" s="5"/>
      <c r="I195" s="5"/>
      <c r="J195" s="5"/>
      <c r="K195" s="75">
        <v>1.3</v>
      </c>
      <c r="L195" s="5">
        <f t="shared" si="68"/>
        <v>186.57600000000002</v>
      </c>
      <c r="M195" s="72">
        <f t="shared" si="85"/>
        <v>391.80960000000005</v>
      </c>
      <c r="N195" s="75">
        <f t="shared" si="79"/>
        <v>574</v>
      </c>
      <c r="O195" s="75">
        <f t="shared" si="86"/>
        <v>486.24</v>
      </c>
      <c r="P195" s="23">
        <v>555</v>
      </c>
      <c r="Q195" s="26">
        <f t="shared" si="69"/>
        <v>1.0342342342342343</v>
      </c>
      <c r="R195" s="23">
        <f t="shared" ref="R195:S249" si="87">N195*1.05</f>
        <v>602.70000000000005</v>
      </c>
      <c r="S195" s="64">
        <f t="shared" si="87"/>
        <v>510.55200000000002</v>
      </c>
      <c r="T195" s="23">
        <f t="shared" si="74"/>
        <v>640.8448704000001</v>
      </c>
      <c r="U195" s="23">
        <f t="shared" si="84"/>
        <v>534.03739200000007</v>
      </c>
      <c r="V195" s="79">
        <f t="shared" si="70"/>
        <v>649.81669858560008</v>
      </c>
      <c r="W195" s="79">
        <f t="shared" si="82"/>
        <v>541.51391548800007</v>
      </c>
    </row>
    <row r="196" spans="1:23" s="31" customFormat="1" ht="31.5" x14ac:dyDescent="0.25">
      <c r="A196" s="73" t="s">
        <v>320</v>
      </c>
      <c r="B196" s="28" t="s">
        <v>321</v>
      </c>
      <c r="C196" s="75" t="s">
        <v>322</v>
      </c>
      <c r="D196" s="75" t="s">
        <v>140</v>
      </c>
      <c r="E196" s="24" t="s">
        <v>20</v>
      </c>
      <c r="F196" s="75"/>
      <c r="G196" s="75">
        <f>INDEX([1]ФОТ!$A$1:$B$11,MATCH('[1]2017'!E196,[1]ФОТ!$A$1:$A$11,0),COLUMN([1]ФОТ!$B$1))</f>
        <v>128.15</v>
      </c>
      <c r="H196" s="5"/>
      <c r="I196" s="5"/>
      <c r="J196" s="5"/>
      <c r="K196" s="75">
        <v>1.08</v>
      </c>
      <c r="L196" s="5">
        <f t="shared" si="68"/>
        <v>138.40200000000002</v>
      </c>
      <c r="M196" s="72">
        <f t="shared" si="85"/>
        <v>290.64420000000007</v>
      </c>
      <c r="N196" s="75">
        <f t="shared" si="79"/>
        <v>426</v>
      </c>
      <c r="O196" s="75">
        <f t="shared" si="86"/>
        <v>360.69</v>
      </c>
      <c r="P196" s="23">
        <v>413</v>
      </c>
      <c r="Q196" s="26">
        <f t="shared" si="69"/>
        <v>1.0314769975786926</v>
      </c>
      <c r="R196" s="23">
        <f t="shared" si="87"/>
        <v>447.3</v>
      </c>
      <c r="S196" s="64">
        <f t="shared" si="87"/>
        <v>378.72450000000003</v>
      </c>
      <c r="T196" s="23">
        <f t="shared" si="74"/>
        <v>475.37499240000005</v>
      </c>
      <c r="U196" s="23">
        <f t="shared" si="84"/>
        <v>396.14582700000005</v>
      </c>
      <c r="V196" s="79">
        <f t="shared" si="70"/>
        <v>482.03024229360005</v>
      </c>
      <c r="W196" s="79">
        <f t="shared" si="82"/>
        <v>401.69186857800008</v>
      </c>
    </row>
    <row r="197" spans="1:23" s="31" customFormat="1" ht="63" x14ac:dyDescent="0.25">
      <c r="A197" s="73" t="s">
        <v>323</v>
      </c>
      <c r="B197" s="28" t="s">
        <v>324</v>
      </c>
      <c r="C197" s="75" t="s">
        <v>122</v>
      </c>
      <c r="D197" s="75" t="s">
        <v>140</v>
      </c>
      <c r="E197" s="24" t="s">
        <v>84</v>
      </c>
      <c r="F197" s="75"/>
      <c r="G197" s="75">
        <f>INDEX([1]ФОТ!$A$1:$B$11,MATCH('[1]2017'!E197,[1]ФОТ!$A$1:$A$11,0),COLUMN([1]ФОТ!$B$1))</f>
        <v>143.52000000000001</v>
      </c>
      <c r="H197" s="5"/>
      <c r="I197" s="5"/>
      <c r="J197" s="5"/>
      <c r="K197" s="75">
        <v>1.24</v>
      </c>
      <c r="L197" s="5">
        <f t="shared" si="68"/>
        <v>177.96480000000003</v>
      </c>
      <c r="M197" s="72">
        <f t="shared" si="85"/>
        <v>373.72608000000008</v>
      </c>
      <c r="N197" s="75">
        <f t="shared" si="79"/>
        <v>547</v>
      </c>
      <c r="O197" s="75">
        <f t="shared" si="86"/>
        <v>463.79</v>
      </c>
      <c r="P197" s="23">
        <v>529</v>
      </c>
      <c r="Q197" s="26">
        <f t="shared" si="69"/>
        <v>1.0340264650283555</v>
      </c>
      <c r="R197" s="23">
        <f t="shared" si="87"/>
        <v>574.35</v>
      </c>
      <c r="S197" s="64">
        <f t="shared" si="87"/>
        <v>486.97950000000003</v>
      </c>
      <c r="T197" s="23">
        <f t="shared" si="74"/>
        <v>611.25666840000008</v>
      </c>
      <c r="U197" s="23">
        <f t="shared" si="84"/>
        <v>509.38055700000007</v>
      </c>
      <c r="V197" s="79">
        <f t="shared" si="70"/>
        <v>619.81426175760009</v>
      </c>
      <c r="W197" s="79">
        <f t="shared" si="82"/>
        <v>516.5118847980001</v>
      </c>
    </row>
    <row r="198" spans="1:23" s="31" customFormat="1" ht="31.5" x14ac:dyDescent="0.25">
      <c r="A198" s="73" t="s">
        <v>325</v>
      </c>
      <c r="B198" s="28" t="s">
        <v>326</v>
      </c>
      <c r="C198" s="75" t="s">
        <v>123</v>
      </c>
      <c r="D198" s="75" t="s">
        <v>140</v>
      </c>
      <c r="E198" s="24" t="s">
        <v>84</v>
      </c>
      <c r="F198" s="75"/>
      <c r="G198" s="75">
        <f>INDEX([1]ФОТ!$A$1:$B$11,MATCH('[1]2017'!E198,[1]ФОТ!$A$1:$A$11,0),COLUMN([1]ФОТ!$B$1))</f>
        <v>143.52000000000001</v>
      </c>
      <c r="H198" s="5"/>
      <c r="I198" s="5"/>
      <c r="J198" s="5"/>
      <c r="K198" s="75">
        <v>1.39</v>
      </c>
      <c r="L198" s="5">
        <f t="shared" si="68"/>
        <v>199.49279999999999</v>
      </c>
      <c r="M198" s="72">
        <f t="shared" si="85"/>
        <v>418.93488000000002</v>
      </c>
      <c r="N198" s="75">
        <f t="shared" si="79"/>
        <v>613</v>
      </c>
      <c r="O198" s="75">
        <f t="shared" si="86"/>
        <v>519.9</v>
      </c>
      <c r="P198" s="23">
        <v>593</v>
      </c>
      <c r="Q198" s="26">
        <f t="shared" si="69"/>
        <v>1.0337268128161889</v>
      </c>
      <c r="R198" s="23">
        <f t="shared" si="87"/>
        <v>643.65</v>
      </c>
      <c r="S198" s="64">
        <f t="shared" si="87"/>
        <v>545.89499999999998</v>
      </c>
      <c r="T198" s="23">
        <f t="shared" si="74"/>
        <v>685.207404</v>
      </c>
      <c r="U198" s="23">
        <f t="shared" si="84"/>
        <v>571.00617</v>
      </c>
      <c r="V198" s="79">
        <f t="shared" si="70"/>
        <v>694.80030765599997</v>
      </c>
      <c r="W198" s="79">
        <f t="shared" si="82"/>
        <v>579.00025638</v>
      </c>
    </row>
    <row r="199" spans="1:23" s="31" customFormat="1" ht="31.5" x14ac:dyDescent="0.25">
      <c r="A199" s="73" t="s">
        <v>327</v>
      </c>
      <c r="B199" s="28" t="s">
        <v>328</v>
      </c>
      <c r="C199" s="75" t="s">
        <v>124</v>
      </c>
      <c r="D199" s="75" t="s">
        <v>140</v>
      </c>
      <c r="E199" s="24" t="s">
        <v>84</v>
      </c>
      <c r="F199" s="75"/>
      <c r="G199" s="75">
        <f>INDEX([1]ФОТ!$A$1:$B$11,MATCH('[1]2017'!E199,[1]ФОТ!$A$1:$A$11,0),COLUMN([1]ФОТ!$B$1))</f>
        <v>143.52000000000001</v>
      </c>
      <c r="H199" s="5"/>
      <c r="I199" s="5"/>
      <c r="J199" s="5"/>
      <c r="K199" s="75">
        <v>1.74</v>
      </c>
      <c r="L199" s="5">
        <f t="shared" si="68"/>
        <v>249.72480000000002</v>
      </c>
      <c r="M199" s="72">
        <f t="shared" si="85"/>
        <v>524.42208000000005</v>
      </c>
      <c r="N199" s="75">
        <f t="shared" si="79"/>
        <v>768</v>
      </c>
      <c r="O199" s="75">
        <f t="shared" si="86"/>
        <v>650.80999999999995</v>
      </c>
      <c r="P199" s="23">
        <v>742</v>
      </c>
      <c r="Q199" s="26">
        <f t="shared" si="69"/>
        <v>1.0350404312668464</v>
      </c>
      <c r="R199" s="23">
        <f t="shared" si="87"/>
        <v>806.40000000000009</v>
      </c>
      <c r="S199" s="64">
        <f t="shared" si="87"/>
        <v>683.35050000000001</v>
      </c>
      <c r="T199" s="23">
        <f t="shared" si="74"/>
        <v>857.74154759999999</v>
      </c>
      <c r="U199" s="23">
        <f t="shared" ref="U199:U208" si="88">S199*1.046</f>
        <v>714.78462300000001</v>
      </c>
      <c r="V199" s="79">
        <f t="shared" si="70"/>
        <v>869.74992926640004</v>
      </c>
      <c r="W199" s="79">
        <f t="shared" si="82"/>
        <v>724.79160772200009</v>
      </c>
    </row>
    <row r="200" spans="1:23" s="31" customFormat="1" ht="31.5" x14ac:dyDescent="0.25">
      <c r="A200" s="73" t="s">
        <v>329</v>
      </c>
      <c r="B200" s="28" t="s">
        <v>330</v>
      </c>
      <c r="C200" s="75" t="s">
        <v>125</v>
      </c>
      <c r="D200" s="75" t="s">
        <v>140</v>
      </c>
      <c r="E200" s="24" t="s">
        <v>84</v>
      </c>
      <c r="F200" s="75"/>
      <c r="G200" s="75">
        <f>INDEX([1]ФОТ!$A$1:$B$11,MATCH('[1]2017'!E200,[1]ФОТ!$A$1:$A$11,0),COLUMN([1]ФОТ!$B$1))</f>
        <v>143.52000000000001</v>
      </c>
      <c r="H200" s="5"/>
      <c r="I200" s="5"/>
      <c r="J200" s="5"/>
      <c r="K200" s="75">
        <v>2</v>
      </c>
      <c r="L200" s="5">
        <f t="shared" si="68"/>
        <v>287.04000000000002</v>
      </c>
      <c r="M200" s="72">
        <f t="shared" si="85"/>
        <v>602.78400000000011</v>
      </c>
      <c r="N200" s="75">
        <f t="shared" si="79"/>
        <v>883</v>
      </c>
      <c r="O200" s="75">
        <f t="shared" si="86"/>
        <v>748.05</v>
      </c>
      <c r="P200" s="23">
        <v>853</v>
      </c>
      <c r="Q200" s="26">
        <f t="shared" si="69"/>
        <v>1.0351699882766705</v>
      </c>
      <c r="R200" s="23">
        <f t="shared" si="87"/>
        <v>927.15000000000009</v>
      </c>
      <c r="S200" s="64">
        <f t="shared" si="87"/>
        <v>785.45249999999999</v>
      </c>
      <c r="T200" s="23">
        <f t="shared" si="74"/>
        <v>985.89997799999992</v>
      </c>
      <c r="U200" s="23">
        <f t="shared" si="88"/>
        <v>821.58331499999997</v>
      </c>
      <c r="V200" s="79">
        <f t="shared" si="70"/>
        <v>999.70257769199998</v>
      </c>
      <c r="W200" s="79">
        <f t="shared" si="82"/>
        <v>833.08548141000006</v>
      </c>
    </row>
    <row r="201" spans="1:23" s="31" customFormat="1" ht="31.5" x14ac:dyDescent="0.25">
      <c r="A201" s="73" t="s">
        <v>331</v>
      </c>
      <c r="B201" s="28" t="s">
        <v>332</v>
      </c>
      <c r="C201" s="75"/>
      <c r="D201" s="75" t="s">
        <v>140</v>
      </c>
      <c r="E201" s="24" t="s">
        <v>84</v>
      </c>
      <c r="F201" s="75"/>
      <c r="G201" s="75">
        <f>INDEX([1]ФОТ!$A$1:$B$11,MATCH('[1]2017'!E201,[1]ФОТ!$A$1:$A$11,0),COLUMN([1]ФОТ!$B$1))</f>
        <v>143.52000000000001</v>
      </c>
      <c r="H201" s="5"/>
      <c r="I201" s="5"/>
      <c r="J201" s="5"/>
      <c r="K201" s="75">
        <v>2</v>
      </c>
      <c r="L201" s="5">
        <f t="shared" si="68"/>
        <v>287.04000000000002</v>
      </c>
      <c r="M201" s="72">
        <f t="shared" si="85"/>
        <v>602.78400000000011</v>
      </c>
      <c r="N201" s="75">
        <f>ROUND(O201*1.18,0)</f>
        <v>883</v>
      </c>
      <c r="O201" s="75">
        <f t="shared" si="86"/>
        <v>748.05</v>
      </c>
      <c r="P201" s="23">
        <v>853</v>
      </c>
      <c r="Q201" s="26">
        <f t="shared" si="69"/>
        <v>1.0351699882766705</v>
      </c>
      <c r="R201" s="23">
        <f t="shared" si="87"/>
        <v>927.15000000000009</v>
      </c>
      <c r="S201" s="64">
        <f t="shared" si="87"/>
        <v>785.45249999999999</v>
      </c>
      <c r="T201" s="23">
        <f t="shared" si="74"/>
        <v>985.89997799999992</v>
      </c>
      <c r="U201" s="23">
        <f t="shared" si="88"/>
        <v>821.58331499999997</v>
      </c>
      <c r="V201" s="79">
        <f t="shared" si="70"/>
        <v>999.70257769199998</v>
      </c>
      <c r="W201" s="79">
        <f t="shared" si="82"/>
        <v>833.08548141000006</v>
      </c>
    </row>
    <row r="202" spans="1:23" s="31" customFormat="1" ht="41.25" customHeight="1" x14ac:dyDescent="0.25">
      <c r="A202" s="73" t="s">
        <v>333</v>
      </c>
      <c r="B202" s="28" t="s">
        <v>334</v>
      </c>
      <c r="C202" s="75" t="s">
        <v>430</v>
      </c>
      <c r="D202" s="75" t="s">
        <v>140</v>
      </c>
      <c r="E202" s="24" t="s">
        <v>84</v>
      </c>
      <c r="F202" s="75"/>
      <c r="G202" s="75">
        <f>INDEX([1]ФОТ!$A$1:$B$11,MATCH('[1]2017'!E202,[1]ФОТ!$A$1:$A$11,0),COLUMN([1]ФОТ!$B$1))</f>
        <v>143.52000000000001</v>
      </c>
      <c r="H202" s="5"/>
      <c r="I202" s="5"/>
      <c r="J202" s="5"/>
      <c r="K202" s="75">
        <v>2.4</v>
      </c>
      <c r="L202" s="5">
        <f t="shared" si="68"/>
        <v>344.44800000000004</v>
      </c>
      <c r="M202" s="72">
        <f t="shared" si="85"/>
        <v>723.34080000000006</v>
      </c>
      <c r="N202" s="75">
        <f t="shared" si="79"/>
        <v>1059</v>
      </c>
      <c r="O202" s="75">
        <f t="shared" si="86"/>
        <v>897.67</v>
      </c>
      <c r="P202" s="23">
        <v>1024</v>
      </c>
      <c r="Q202" s="26">
        <f t="shared" si="69"/>
        <v>1.0341796875</v>
      </c>
      <c r="R202" s="23">
        <f t="shared" si="87"/>
        <v>1111.95</v>
      </c>
      <c r="S202" s="64">
        <f t="shared" si="87"/>
        <v>942.55349999999999</v>
      </c>
      <c r="T202" s="23">
        <f t="shared" si="74"/>
        <v>1183.0931532</v>
      </c>
      <c r="U202" s="23">
        <f t="shared" si="88"/>
        <v>985.91096100000004</v>
      </c>
      <c r="V202" s="79">
        <f t="shared" si="70"/>
        <v>1199.6564573447999</v>
      </c>
      <c r="W202" s="79">
        <f t="shared" si="82"/>
        <v>999.71371445399996</v>
      </c>
    </row>
    <row r="203" spans="1:23" s="31" customFormat="1" ht="62.25" hidden="1" customHeight="1" x14ac:dyDescent="0.25">
      <c r="A203" s="67" t="s">
        <v>432</v>
      </c>
      <c r="B203" s="29" t="s">
        <v>431</v>
      </c>
      <c r="C203" s="71" t="s">
        <v>430</v>
      </c>
      <c r="D203" s="71"/>
      <c r="E203" s="69"/>
      <c r="F203" s="65"/>
      <c r="G203" s="65"/>
      <c r="H203" s="5"/>
      <c r="I203" s="5"/>
      <c r="J203" s="5"/>
      <c r="K203" s="68"/>
      <c r="L203" s="5"/>
      <c r="M203" s="66"/>
      <c r="N203" s="68"/>
      <c r="O203" s="65"/>
      <c r="P203" s="30"/>
      <c r="Q203" s="26"/>
      <c r="R203" s="30"/>
      <c r="S203" s="64"/>
      <c r="T203" s="30">
        <f>U203*1.2</f>
        <v>1183.08</v>
      </c>
      <c r="U203" s="30">
        <v>985.9</v>
      </c>
      <c r="V203" s="79">
        <f t="shared" si="70"/>
        <v>1199.64312</v>
      </c>
      <c r="W203" s="79">
        <f t="shared" si="82"/>
        <v>999.70259999999996</v>
      </c>
    </row>
    <row r="204" spans="1:23" s="31" customFormat="1" ht="46.5" customHeight="1" x14ac:dyDescent="0.25">
      <c r="A204" s="73" t="s">
        <v>335</v>
      </c>
      <c r="B204" s="28" t="s">
        <v>336</v>
      </c>
      <c r="C204" s="75" t="s">
        <v>337</v>
      </c>
      <c r="D204" s="75" t="s">
        <v>259</v>
      </c>
      <c r="E204" s="24" t="s">
        <v>20</v>
      </c>
      <c r="F204" s="75"/>
      <c r="G204" s="75">
        <f>INDEX([1]ФОТ!$A$1:$B$11,MATCH('[1]2017'!E203,[1]ФОТ!$A$1:$A$11,0),COLUMN([1]ФОТ!$B$1))</f>
        <v>128.15</v>
      </c>
      <c r="H204" s="5"/>
      <c r="I204" s="5"/>
      <c r="J204" s="5"/>
      <c r="K204" s="75">
        <v>0.73</v>
      </c>
      <c r="L204" s="5">
        <f t="shared" si="68"/>
        <v>93.549499999999995</v>
      </c>
      <c r="M204" s="72">
        <f t="shared" si="85"/>
        <v>196.45394999999999</v>
      </c>
      <c r="N204" s="75">
        <f t="shared" si="79"/>
        <v>288</v>
      </c>
      <c r="O204" s="75">
        <f t="shared" si="86"/>
        <v>243.8</v>
      </c>
      <c r="P204" s="23">
        <v>279</v>
      </c>
      <c r="Q204" s="26">
        <f t="shared" si="69"/>
        <v>1.032258064516129</v>
      </c>
      <c r="R204" s="23">
        <f t="shared" si="87"/>
        <v>302.40000000000003</v>
      </c>
      <c r="S204" s="64">
        <f t="shared" si="87"/>
        <v>255.99</v>
      </c>
      <c r="T204" s="23">
        <f t="shared" si="74"/>
        <v>321.31864800000005</v>
      </c>
      <c r="U204" s="23">
        <f t="shared" si="88"/>
        <v>267.76554000000004</v>
      </c>
      <c r="V204" s="79">
        <f t="shared" si="70"/>
        <v>325.81710907200005</v>
      </c>
      <c r="W204" s="79">
        <f t="shared" si="82"/>
        <v>271.51425756000003</v>
      </c>
    </row>
    <row r="205" spans="1:23" s="31" customFormat="1" ht="31.5" x14ac:dyDescent="0.25">
      <c r="A205" s="73" t="s">
        <v>338</v>
      </c>
      <c r="B205" s="28" t="s">
        <v>339</v>
      </c>
      <c r="C205" s="75" t="s">
        <v>128</v>
      </c>
      <c r="D205" s="75" t="s">
        <v>140</v>
      </c>
      <c r="E205" s="24" t="s">
        <v>84</v>
      </c>
      <c r="F205" s="75"/>
      <c r="G205" s="75">
        <f>INDEX([1]ФОТ!$A$1:$B$11,MATCH('[1]2017'!E204,[1]ФОТ!$A$1:$A$11,0),COLUMN([1]ФОТ!$B$1))</f>
        <v>143.52000000000001</v>
      </c>
      <c r="H205" s="5"/>
      <c r="I205" s="5"/>
      <c r="J205" s="5"/>
      <c r="K205" s="75">
        <v>0.56000000000000005</v>
      </c>
      <c r="L205" s="5">
        <f t="shared" si="68"/>
        <v>80.371200000000016</v>
      </c>
      <c r="M205" s="72">
        <f t="shared" si="85"/>
        <v>168.77952000000005</v>
      </c>
      <c r="N205" s="75">
        <f t="shared" si="79"/>
        <v>247</v>
      </c>
      <c r="O205" s="75">
        <f t="shared" si="86"/>
        <v>209.46</v>
      </c>
      <c r="P205" s="23">
        <v>239</v>
      </c>
      <c r="Q205" s="26">
        <f t="shared" si="69"/>
        <v>1.0334728033472804</v>
      </c>
      <c r="R205" s="23">
        <f t="shared" si="87"/>
        <v>259.35000000000002</v>
      </c>
      <c r="S205" s="64">
        <f t="shared" si="87"/>
        <v>219.93300000000002</v>
      </c>
      <c r="T205" s="23">
        <f t="shared" si="74"/>
        <v>276.05990159999999</v>
      </c>
      <c r="U205" s="23">
        <f t="shared" si="88"/>
        <v>230.04991800000002</v>
      </c>
      <c r="V205" s="79">
        <f t="shared" si="70"/>
        <v>279.92474022239998</v>
      </c>
      <c r="W205" s="79">
        <f t="shared" si="82"/>
        <v>233.27061685199999</v>
      </c>
    </row>
    <row r="206" spans="1:23" s="31" customFormat="1" ht="63" x14ac:dyDescent="0.25">
      <c r="A206" s="111" t="s">
        <v>340</v>
      </c>
      <c r="B206" s="28" t="s">
        <v>341</v>
      </c>
      <c r="C206" s="112" t="s">
        <v>130</v>
      </c>
      <c r="D206" s="75" t="s">
        <v>342</v>
      </c>
      <c r="E206" s="24" t="s">
        <v>84</v>
      </c>
      <c r="F206" s="75"/>
      <c r="G206" s="75">
        <f>INDEX([1]ФОТ!$A$1:$B$11,MATCH('[1]2017'!E205,[1]ФОТ!$A$1:$A$11,0),COLUMN([1]ФОТ!$B$1))</f>
        <v>143.52000000000001</v>
      </c>
      <c r="H206" s="5"/>
      <c r="I206" s="5"/>
      <c r="J206" s="5"/>
      <c r="K206" s="75">
        <v>0.52</v>
      </c>
      <c r="L206" s="5">
        <f t="shared" si="68"/>
        <v>74.630400000000009</v>
      </c>
      <c r="M206" s="72">
        <f t="shared" si="85"/>
        <v>156.72384000000002</v>
      </c>
      <c r="N206" s="75">
        <f t="shared" si="79"/>
        <v>229</v>
      </c>
      <c r="O206" s="75">
        <f t="shared" si="86"/>
        <v>194.49</v>
      </c>
      <c r="P206" s="23">
        <v>222</v>
      </c>
      <c r="Q206" s="26">
        <f t="shared" si="69"/>
        <v>1.0315315315315314</v>
      </c>
      <c r="R206" s="23">
        <f t="shared" si="87"/>
        <v>240.45000000000002</v>
      </c>
      <c r="S206" s="64">
        <f t="shared" si="87"/>
        <v>204.21450000000002</v>
      </c>
      <c r="T206" s="23">
        <f t="shared" si="74"/>
        <v>256.33004040000003</v>
      </c>
      <c r="U206" s="23">
        <f t="shared" si="88"/>
        <v>213.60836700000002</v>
      </c>
      <c r="V206" s="79">
        <f t="shared" si="70"/>
        <v>259.91866096560005</v>
      </c>
      <c r="W206" s="79">
        <f t="shared" si="82"/>
        <v>216.59888413800005</v>
      </c>
    </row>
    <row r="207" spans="1:23" s="31" customFormat="1" x14ac:dyDescent="0.25">
      <c r="A207" s="111"/>
      <c r="B207" s="28" t="s">
        <v>343</v>
      </c>
      <c r="C207" s="112"/>
      <c r="D207" s="75" t="s">
        <v>342</v>
      </c>
      <c r="E207" s="24" t="s">
        <v>84</v>
      </c>
      <c r="F207" s="75"/>
      <c r="G207" s="75">
        <f>INDEX([1]ФОТ!$A$1:$B$11,MATCH('[1]2017'!E206,[1]ФОТ!$A$1:$A$11,0),COLUMN([1]ФОТ!$B$1))</f>
        <v>143.52000000000001</v>
      </c>
      <c r="H207" s="5"/>
      <c r="I207" s="5"/>
      <c r="J207" s="5"/>
      <c r="K207" s="75">
        <v>0.6</v>
      </c>
      <c r="L207" s="5">
        <f t="shared" si="68"/>
        <v>86.112000000000009</v>
      </c>
      <c r="M207" s="72">
        <f t="shared" si="85"/>
        <v>180.83520000000001</v>
      </c>
      <c r="N207" s="75">
        <f t="shared" si="79"/>
        <v>265</v>
      </c>
      <c r="O207" s="75">
        <f t="shared" si="86"/>
        <v>224.42</v>
      </c>
      <c r="P207" s="23">
        <v>256</v>
      </c>
      <c r="Q207" s="26">
        <f t="shared" si="69"/>
        <v>1.03515625</v>
      </c>
      <c r="R207" s="23">
        <f t="shared" si="87"/>
        <v>278.25</v>
      </c>
      <c r="S207" s="64">
        <f t="shared" si="87"/>
        <v>235.64099999999999</v>
      </c>
      <c r="T207" s="23">
        <f t="shared" si="74"/>
        <v>295.7765832</v>
      </c>
      <c r="U207" s="23">
        <f t="shared" si="88"/>
        <v>246.48048600000001</v>
      </c>
      <c r="V207" s="79">
        <f t="shared" si="70"/>
        <v>299.91745536479999</v>
      </c>
      <c r="W207" s="79">
        <f t="shared" si="82"/>
        <v>249.93121280400001</v>
      </c>
    </row>
    <row r="208" spans="1:23" s="31" customFormat="1" x14ac:dyDescent="0.25">
      <c r="A208" s="111"/>
      <c r="B208" s="28" t="s">
        <v>344</v>
      </c>
      <c r="C208" s="112"/>
      <c r="D208" s="75" t="s">
        <v>342</v>
      </c>
      <c r="E208" s="24" t="s">
        <v>84</v>
      </c>
      <c r="F208" s="75"/>
      <c r="G208" s="75">
        <f>INDEX([1]ФОТ!$A$1:$B$11,MATCH('[1]2017'!E207,[1]ФОТ!$A$1:$A$11,0),COLUMN([1]ФОТ!$B$1))</f>
        <v>143.52000000000001</v>
      </c>
      <c r="H208" s="5"/>
      <c r="I208" s="5"/>
      <c r="J208" s="5"/>
      <c r="K208" s="75">
        <v>0.72</v>
      </c>
      <c r="L208" s="5">
        <f t="shared" ref="L208:L238" si="89">G208*K208</f>
        <v>103.3344</v>
      </c>
      <c r="M208" s="72">
        <f t="shared" si="85"/>
        <v>217.00224</v>
      </c>
      <c r="N208" s="75">
        <f t="shared" si="79"/>
        <v>318</v>
      </c>
      <c r="O208" s="75">
        <f t="shared" si="86"/>
        <v>269.3</v>
      </c>
      <c r="P208" s="23">
        <v>307</v>
      </c>
      <c r="Q208" s="26">
        <f t="shared" ref="Q208:Q242" si="90">N208/P208</f>
        <v>1.0358306188925082</v>
      </c>
      <c r="R208" s="23">
        <f t="shared" si="87"/>
        <v>333.90000000000003</v>
      </c>
      <c r="S208" s="64">
        <f t="shared" si="87"/>
        <v>282.76500000000004</v>
      </c>
      <c r="T208" s="23">
        <f t="shared" si="74"/>
        <v>354.92662800000011</v>
      </c>
      <c r="U208" s="23">
        <f t="shared" si="88"/>
        <v>295.77219000000008</v>
      </c>
      <c r="V208" s="79">
        <f t="shared" si="70"/>
        <v>359.8956007920001</v>
      </c>
      <c r="W208" s="79">
        <f t="shared" si="82"/>
        <v>299.91300066000008</v>
      </c>
    </row>
    <row r="209" spans="1:23" s="31" customFormat="1" x14ac:dyDescent="0.25">
      <c r="A209" s="111"/>
      <c r="B209" s="28" t="s">
        <v>345</v>
      </c>
      <c r="C209" s="112"/>
      <c r="D209" s="75" t="s">
        <v>342</v>
      </c>
      <c r="E209" s="24" t="s">
        <v>84</v>
      </c>
      <c r="F209" s="75"/>
      <c r="G209" s="75">
        <f>INDEX([1]ФОТ!$A$1:$B$11,MATCH('[1]2017'!E208,[1]ФОТ!$A$1:$A$11,0),COLUMN([1]ФОТ!$B$1))</f>
        <v>143.52000000000001</v>
      </c>
      <c r="H209" s="5"/>
      <c r="I209" s="5"/>
      <c r="J209" s="5"/>
      <c r="K209" s="75">
        <v>0.84</v>
      </c>
      <c r="L209" s="5">
        <f t="shared" si="89"/>
        <v>120.55680000000001</v>
      </c>
      <c r="M209" s="72">
        <f t="shared" si="85"/>
        <v>253.16928000000004</v>
      </c>
      <c r="N209" s="75">
        <f t="shared" si="79"/>
        <v>371</v>
      </c>
      <c r="O209" s="75">
        <f t="shared" si="86"/>
        <v>314.18</v>
      </c>
      <c r="P209" s="23">
        <v>358</v>
      </c>
      <c r="Q209" s="26">
        <f t="shared" si="90"/>
        <v>1.0363128491620113</v>
      </c>
      <c r="R209" s="23">
        <f t="shared" si="87"/>
        <v>389.55</v>
      </c>
      <c r="S209" s="64">
        <f t="shared" si="87"/>
        <v>329.88900000000001</v>
      </c>
      <c r="T209" s="23">
        <f t="shared" si="74"/>
        <v>414.07667279999998</v>
      </c>
      <c r="U209" s="23">
        <f t="shared" ref="U209" si="91">S209*1.046</f>
        <v>345.063894</v>
      </c>
      <c r="V209" s="79">
        <f t="shared" ref="V209" si="92">T209*1.014</f>
        <v>419.87374621919997</v>
      </c>
      <c r="W209" s="79">
        <f t="shared" si="82"/>
        <v>349.89478851600001</v>
      </c>
    </row>
    <row r="210" spans="1:23" s="31" customFormat="1" ht="78.75" x14ac:dyDescent="0.25">
      <c r="A210" s="111"/>
      <c r="B210" s="28" t="s">
        <v>346</v>
      </c>
      <c r="C210" s="112"/>
      <c r="D210" s="75"/>
      <c r="E210" s="24"/>
      <c r="F210" s="75"/>
      <c r="G210" s="75"/>
      <c r="H210" s="5"/>
      <c r="I210" s="5"/>
      <c r="J210" s="5"/>
      <c r="K210" s="75"/>
      <c r="L210" s="5"/>
      <c r="M210" s="72"/>
      <c r="N210" s="75"/>
      <c r="O210" s="75"/>
      <c r="P210" s="23"/>
      <c r="Q210" s="26" t="e">
        <f t="shared" si="90"/>
        <v>#DIV/0!</v>
      </c>
      <c r="R210" s="23"/>
      <c r="S210" s="64"/>
      <c r="T210" s="23"/>
      <c r="U210" s="23"/>
      <c r="V210" s="78"/>
      <c r="W210" s="78"/>
    </row>
    <row r="211" spans="1:23" s="31" customFormat="1" ht="47.25" x14ac:dyDescent="0.25">
      <c r="A211" s="73" t="s">
        <v>347</v>
      </c>
      <c r="B211" s="28" t="s">
        <v>129</v>
      </c>
      <c r="C211" s="75" t="s">
        <v>348</v>
      </c>
      <c r="D211" s="75" t="s">
        <v>139</v>
      </c>
      <c r="E211" s="24" t="s">
        <v>84</v>
      </c>
      <c r="F211" s="75"/>
      <c r="G211" s="75">
        <f>INDEX([1]ФОТ!$A$1:$B$11,MATCH('[1]2017'!E210,[1]ФОТ!$A$1:$A$11,0),COLUMN([1]ФОТ!$B$1))</f>
        <v>143.52000000000001</v>
      </c>
      <c r="H211" s="5"/>
      <c r="I211" s="5"/>
      <c r="J211" s="5"/>
      <c r="K211" s="75">
        <v>0.3</v>
      </c>
      <c r="L211" s="5">
        <f t="shared" si="89"/>
        <v>43.056000000000004</v>
      </c>
      <c r="M211" s="72">
        <f t="shared" si="85"/>
        <v>90.417600000000007</v>
      </c>
      <c r="N211" s="75">
        <f t="shared" si="79"/>
        <v>132</v>
      </c>
      <c r="O211" s="75">
        <f t="shared" si="86"/>
        <v>112.21</v>
      </c>
      <c r="P211" s="23">
        <v>128</v>
      </c>
      <c r="Q211" s="26">
        <f t="shared" si="90"/>
        <v>1.03125</v>
      </c>
      <c r="R211" s="23">
        <f t="shared" si="87"/>
        <v>138.6</v>
      </c>
      <c r="S211" s="64">
        <f t="shared" si="87"/>
        <v>117.8205</v>
      </c>
      <c r="T211" s="23">
        <f t="shared" si="74"/>
        <v>147.8882916</v>
      </c>
      <c r="U211" s="23">
        <f t="shared" ref="U211:U213" si="93">S211*1.046</f>
        <v>123.24024300000001</v>
      </c>
      <c r="V211" s="79">
        <f>T211*1.014</f>
        <v>149.9587276824</v>
      </c>
      <c r="W211" s="79">
        <f>V211/1.2</f>
        <v>124.96560640200001</v>
      </c>
    </row>
    <row r="212" spans="1:23" s="31" customFormat="1" ht="94.5" x14ac:dyDescent="0.25">
      <c r="A212" s="73" t="s">
        <v>349</v>
      </c>
      <c r="B212" s="28" t="s">
        <v>350</v>
      </c>
      <c r="C212" s="75" t="s">
        <v>131</v>
      </c>
      <c r="D212" s="75" t="s">
        <v>259</v>
      </c>
      <c r="E212" s="24" t="s">
        <v>20</v>
      </c>
      <c r="F212" s="75"/>
      <c r="G212" s="75">
        <f>INDEX([1]ФОТ!$A$1:$B$11,MATCH('[1]2017'!E211,[1]ФОТ!$A$1:$A$11,0),COLUMN([1]ФОТ!$B$1))</f>
        <v>128.15</v>
      </c>
      <c r="H212" s="5"/>
      <c r="I212" s="5"/>
      <c r="J212" s="5"/>
      <c r="K212" s="75">
        <v>0.36</v>
      </c>
      <c r="L212" s="5">
        <f t="shared" si="89"/>
        <v>46.134</v>
      </c>
      <c r="M212" s="72">
        <f t="shared" si="85"/>
        <v>96.881399999999999</v>
      </c>
      <c r="N212" s="75">
        <f t="shared" si="79"/>
        <v>142</v>
      </c>
      <c r="O212" s="75">
        <f t="shared" si="86"/>
        <v>120.23</v>
      </c>
      <c r="P212" s="23">
        <v>138</v>
      </c>
      <c r="Q212" s="26">
        <f t="shared" si="90"/>
        <v>1.0289855072463767</v>
      </c>
      <c r="R212" s="23">
        <f t="shared" si="87"/>
        <v>149.1</v>
      </c>
      <c r="S212" s="64">
        <f t="shared" si="87"/>
        <v>126.24150000000002</v>
      </c>
      <c r="T212" s="23">
        <f t="shared" si="74"/>
        <v>158.45833080000003</v>
      </c>
      <c r="U212" s="23">
        <f t="shared" si="93"/>
        <v>132.04860900000003</v>
      </c>
      <c r="V212" s="79">
        <f t="shared" ref="V212:V223" si="94">T212*1.014</f>
        <v>160.67674743120003</v>
      </c>
      <c r="W212" s="79">
        <f t="shared" ref="W212:W227" si="95">V212/1.2</f>
        <v>133.89728952600004</v>
      </c>
    </row>
    <row r="213" spans="1:23" s="31" customFormat="1" ht="63" x14ac:dyDescent="0.25">
      <c r="A213" s="73" t="s">
        <v>351</v>
      </c>
      <c r="B213" s="28" t="s">
        <v>352</v>
      </c>
      <c r="C213" s="75" t="s">
        <v>132</v>
      </c>
      <c r="D213" s="75" t="s">
        <v>353</v>
      </c>
      <c r="E213" s="24" t="s">
        <v>84</v>
      </c>
      <c r="F213" s="75"/>
      <c r="G213" s="75">
        <f>INDEX([1]ФОТ!$A$1:$B$11,MATCH('[1]2017'!E212,[1]ФОТ!$A$1:$A$11,0),COLUMN([1]ФОТ!$B$1))</f>
        <v>143.52000000000001</v>
      </c>
      <c r="H213" s="5"/>
      <c r="I213" s="5"/>
      <c r="J213" s="5"/>
      <c r="K213" s="75">
        <v>0.5</v>
      </c>
      <c r="L213" s="5">
        <f t="shared" si="89"/>
        <v>71.760000000000005</v>
      </c>
      <c r="M213" s="72">
        <f t="shared" si="85"/>
        <v>150.69600000000003</v>
      </c>
      <c r="N213" s="75">
        <f t="shared" si="79"/>
        <v>221</v>
      </c>
      <c r="O213" s="75">
        <f t="shared" si="86"/>
        <v>187.01</v>
      </c>
      <c r="P213" s="23">
        <v>213</v>
      </c>
      <c r="Q213" s="26">
        <f t="shared" si="90"/>
        <v>1.0375586854460095</v>
      </c>
      <c r="R213" s="23">
        <f t="shared" si="87"/>
        <v>232.05</v>
      </c>
      <c r="S213" s="64">
        <f t="shared" si="87"/>
        <v>196.3605</v>
      </c>
      <c r="T213" s="23">
        <f t="shared" si="74"/>
        <v>246.47169960000002</v>
      </c>
      <c r="U213" s="23">
        <f t="shared" si="93"/>
        <v>205.39308300000002</v>
      </c>
      <c r="V213" s="79">
        <f t="shared" si="94"/>
        <v>249.92230339440002</v>
      </c>
      <c r="W213" s="79">
        <f t="shared" si="95"/>
        <v>208.26858616200002</v>
      </c>
    </row>
    <row r="214" spans="1:23" s="31" customFormat="1" ht="63" x14ac:dyDescent="0.25">
      <c r="A214" s="73" t="s">
        <v>354</v>
      </c>
      <c r="B214" s="28" t="s">
        <v>355</v>
      </c>
      <c r="C214" s="75" t="s">
        <v>133</v>
      </c>
      <c r="D214" s="75" t="s">
        <v>353</v>
      </c>
      <c r="E214" s="24" t="s">
        <v>20</v>
      </c>
      <c r="F214" s="75"/>
      <c r="G214" s="75">
        <f>INDEX([1]ФОТ!$A$1:$B$11,MATCH('[1]2017'!E213,[1]ФОТ!$A$1:$A$11,0),COLUMN([1]ФОТ!$B$1))</f>
        <v>128.15</v>
      </c>
      <c r="H214" s="5"/>
      <c r="I214" s="5"/>
      <c r="J214" s="5"/>
      <c r="K214" s="75">
        <v>0.25</v>
      </c>
      <c r="L214" s="5">
        <f t="shared" si="89"/>
        <v>32.037500000000001</v>
      </c>
      <c r="M214" s="72">
        <f t="shared" si="85"/>
        <v>67.278750000000002</v>
      </c>
      <c r="N214" s="75">
        <f t="shared" si="79"/>
        <v>99</v>
      </c>
      <c r="O214" s="75">
        <f t="shared" si="86"/>
        <v>83.49</v>
      </c>
      <c r="P214" s="23">
        <v>96</v>
      </c>
      <c r="Q214" s="26">
        <f t="shared" si="90"/>
        <v>1.03125</v>
      </c>
      <c r="R214" s="23">
        <f t="shared" si="87"/>
        <v>103.95</v>
      </c>
      <c r="S214" s="64">
        <f t="shared" si="87"/>
        <v>87.664500000000004</v>
      </c>
      <c r="T214" s="23">
        <f t="shared" si="74"/>
        <v>110.0364804</v>
      </c>
      <c r="U214" s="23">
        <f t="shared" ref="U214:U221" si="96">S214*1.046</f>
        <v>91.697067000000004</v>
      </c>
      <c r="V214" s="79">
        <f t="shared" si="94"/>
        <v>111.5769911256</v>
      </c>
      <c r="W214" s="79">
        <f t="shared" si="95"/>
        <v>92.98082593800001</v>
      </c>
    </row>
    <row r="215" spans="1:23" s="31" customFormat="1" ht="31.5" x14ac:dyDescent="0.25">
      <c r="A215" s="73" t="s">
        <v>356</v>
      </c>
      <c r="B215" s="28" t="s">
        <v>357</v>
      </c>
      <c r="C215" s="75" t="s">
        <v>358</v>
      </c>
      <c r="D215" s="75" t="s">
        <v>359</v>
      </c>
      <c r="E215" s="24" t="s">
        <v>20</v>
      </c>
      <c r="F215" s="75"/>
      <c r="G215" s="75">
        <f>INDEX([1]ФОТ!$A$1:$B$11,MATCH('[1]2017'!E214,[1]ФОТ!$A$1:$A$11,0),COLUMN([1]ФОТ!$B$1))</f>
        <v>128.15</v>
      </c>
      <c r="H215" s="5"/>
      <c r="I215" s="5"/>
      <c r="J215" s="5"/>
      <c r="K215" s="75">
        <v>0.65</v>
      </c>
      <c r="L215" s="5">
        <f t="shared" si="89"/>
        <v>83.297500000000014</v>
      </c>
      <c r="M215" s="72">
        <f t="shared" si="85"/>
        <v>174.92475000000005</v>
      </c>
      <c r="N215" s="75">
        <f t="shared" si="79"/>
        <v>256</v>
      </c>
      <c r="O215" s="75">
        <f t="shared" si="86"/>
        <v>217.08</v>
      </c>
      <c r="P215" s="23">
        <v>249</v>
      </c>
      <c r="Q215" s="26">
        <f t="shared" si="90"/>
        <v>1.0281124497991967</v>
      </c>
      <c r="R215" s="23">
        <f t="shared" si="87"/>
        <v>268.8</v>
      </c>
      <c r="S215" s="64">
        <f t="shared" si="87"/>
        <v>227.93400000000003</v>
      </c>
      <c r="T215" s="23">
        <f t="shared" si="74"/>
        <v>286.10275680000007</v>
      </c>
      <c r="U215" s="23">
        <f t="shared" si="96"/>
        <v>238.41896400000005</v>
      </c>
      <c r="V215" s="79">
        <f t="shared" si="94"/>
        <v>290.10819539520008</v>
      </c>
      <c r="W215" s="79">
        <f t="shared" si="95"/>
        <v>241.75682949600008</v>
      </c>
    </row>
    <row r="216" spans="1:23" s="31" customFormat="1" ht="63" x14ac:dyDescent="0.25">
      <c r="A216" s="73" t="s">
        <v>360</v>
      </c>
      <c r="B216" s="28" t="s">
        <v>361</v>
      </c>
      <c r="C216" s="75" t="s">
        <v>134</v>
      </c>
      <c r="D216" s="75" t="s">
        <v>359</v>
      </c>
      <c r="E216" s="24" t="s">
        <v>84</v>
      </c>
      <c r="F216" s="75"/>
      <c r="G216" s="75">
        <f>INDEX([1]ФОТ!$A$1:$B$11,MATCH('[1]2017'!E215,[1]ФОТ!$A$1:$A$11,0),COLUMN([1]ФОТ!$B$1))</f>
        <v>143.52000000000001</v>
      </c>
      <c r="H216" s="5"/>
      <c r="I216" s="5"/>
      <c r="J216" s="5"/>
      <c r="K216" s="75">
        <v>0.86</v>
      </c>
      <c r="L216" s="5">
        <f t="shared" si="89"/>
        <v>123.42720000000001</v>
      </c>
      <c r="M216" s="72">
        <f t="shared" si="85"/>
        <v>259.19712000000004</v>
      </c>
      <c r="N216" s="75">
        <f t="shared" si="79"/>
        <v>380</v>
      </c>
      <c r="O216" s="75">
        <f t="shared" si="86"/>
        <v>321.66000000000003</v>
      </c>
      <c r="P216" s="23">
        <v>367</v>
      </c>
      <c r="Q216" s="26">
        <f t="shared" si="90"/>
        <v>1.0354223433242506</v>
      </c>
      <c r="R216" s="23">
        <f t="shared" si="87"/>
        <v>399</v>
      </c>
      <c r="S216" s="64">
        <f t="shared" si="87"/>
        <v>337.74300000000005</v>
      </c>
      <c r="T216" s="23">
        <f t="shared" si="74"/>
        <v>423.93501360000005</v>
      </c>
      <c r="U216" s="23">
        <f t="shared" si="96"/>
        <v>353.27917800000006</v>
      </c>
      <c r="V216" s="79">
        <f t="shared" si="94"/>
        <v>429.87010379040004</v>
      </c>
      <c r="W216" s="79">
        <f t="shared" si="95"/>
        <v>358.22508649200006</v>
      </c>
    </row>
    <row r="217" spans="1:23" s="31" customFormat="1" ht="47.25" x14ac:dyDescent="0.25">
      <c r="A217" s="111" t="s">
        <v>362</v>
      </c>
      <c r="B217" s="28" t="s">
        <v>363</v>
      </c>
      <c r="C217" s="112" t="s">
        <v>364</v>
      </c>
      <c r="D217" s="75" t="s">
        <v>365</v>
      </c>
      <c r="E217" s="24" t="s">
        <v>20</v>
      </c>
      <c r="F217" s="75"/>
      <c r="G217" s="75">
        <f>INDEX([1]ФОТ!$A$1:$B$11,MATCH('[1]2017'!E216,[1]ФОТ!$A$1:$A$11,0),COLUMN([1]ФОТ!$B$1))</f>
        <v>128.15</v>
      </c>
      <c r="H217" s="5"/>
      <c r="I217" s="5"/>
      <c r="J217" s="5"/>
      <c r="K217" s="75">
        <v>3.4</v>
      </c>
      <c r="L217" s="5">
        <f t="shared" si="89"/>
        <v>435.71000000000004</v>
      </c>
      <c r="M217" s="72">
        <f t="shared" si="85"/>
        <v>914.9910000000001</v>
      </c>
      <c r="N217" s="75">
        <f t="shared" si="79"/>
        <v>1340</v>
      </c>
      <c r="O217" s="75">
        <f t="shared" si="86"/>
        <v>1135.5</v>
      </c>
      <c r="P217" s="23">
        <v>1300</v>
      </c>
      <c r="Q217" s="26">
        <f t="shared" si="90"/>
        <v>1.0307692307692307</v>
      </c>
      <c r="R217" s="23">
        <f t="shared" si="87"/>
        <v>1407</v>
      </c>
      <c r="S217" s="64">
        <f t="shared" si="87"/>
        <v>1192.2750000000001</v>
      </c>
      <c r="T217" s="23">
        <f t="shared" si="74"/>
        <v>1496.54358</v>
      </c>
      <c r="U217" s="23">
        <f t="shared" si="96"/>
        <v>1247.1196500000001</v>
      </c>
      <c r="V217" s="79">
        <f t="shared" si="94"/>
        <v>1517.49519012</v>
      </c>
      <c r="W217" s="79">
        <f t="shared" si="95"/>
        <v>1264.5793251</v>
      </c>
    </row>
    <row r="218" spans="1:23" s="31" customFormat="1" ht="22.5" customHeight="1" x14ac:dyDescent="0.25">
      <c r="A218" s="111"/>
      <c r="B218" s="28" t="s">
        <v>366</v>
      </c>
      <c r="C218" s="112"/>
      <c r="D218" s="75" t="s">
        <v>365</v>
      </c>
      <c r="E218" s="24" t="s">
        <v>20</v>
      </c>
      <c r="F218" s="75"/>
      <c r="G218" s="75">
        <f>INDEX([1]ФОТ!$A$1:$B$11,MATCH('[1]2017'!E217,[1]ФОТ!$A$1:$A$11,0),COLUMN([1]ФОТ!$B$1))</f>
        <v>128.15</v>
      </c>
      <c r="H218" s="5"/>
      <c r="I218" s="5"/>
      <c r="J218" s="5"/>
      <c r="K218" s="75">
        <v>4.5</v>
      </c>
      <c r="L218" s="5">
        <f t="shared" si="89"/>
        <v>576.67500000000007</v>
      </c>
      <c r="M218" s="72">
        <f t="shared" si="85"/>
        <v>1211.0175000000002</v>
      </c>
      <c r="N218" s="75">
        <f t="shared" si="79"/>
        <v>1773</v>
      </c>
      <c r="O218" s="75">
        <f t="shared" si="86"/>
        <v>1502.87</v>
      </c>
      <c r="P218" s="23">
        <v>1721</v>
      </c>
      <c r="Q218" s="26">
        <f t="shared" si="90"/>
        <v>1.0302149912841372</v>
      </c>
      <c r="R218" s="23">
        <f t="shared" si="87"/>
        <v>1861.65</v>
      </c>
      <c r="S218" s="64">
        <f t="shared" si="87"/>
        <v>1578.0135</v>
      </c>
      <c r="T218" s="23">
        <f t="shared" si="74"/>
        <v>1980.7225452</v>
      </c>
      <c r="U218" s="23">
        <f t="shared" si="96"/>
        <v>1650.6021210000001</v>
      </c>
      <c r="V218" s="79">
        <f t="shared" si="94"/>
        <v>2008.4526608328001</v>
      </c>
      <c r="W218" s="79">
        <f>V218/1.2</f>
        <v>1673.7105506940002</v>
      </c>
    </row>
    <row r="219" spans="1:23" s="31" customFormat="1" ht="25.5" customHeight="1" x14ac:dyDescent="0.25">
      <c r="A219" s="111"/>
      <c r="B219" s="28" t="s">
        <v>367</v>
      </c>
      <c r="C219" s="112"/>
      <c r="D219" s="75" t="s">
        <v>365</v>
      </c>
      <c r="E219" s="24" t="s">
        <v>20</v>
      </c>
      <c r="F219" s="75"/>
      <c r="G219" s="75">
        <f>INDEX([1]ФОТ!$A$1:$B$11,MATCH('[1]2017'!E218,[1]ФОТ!$A$1:$A$11,0),COLUMN([1]ФОТ!$B$1))</f>
        <v>128.15</v>
      </c>
      <c r="H219" s="5"/>
      <c r="I219" s="5"/>
      <c r="J219" s="5"/>
      <c r="K219" s="75">
        <v>5.2</v>
      </c>
      <c r="L219" s="5">
        <f t="shared" si="89"/>
        <v>666.38000000000011</v>
      </c>
      <c r="M219" s="72">
        <f t="shared" si="85"/>
        <v>1399.3980000000004</v>
      </c>
      <c r="N219" s="75">
        <f t="shared" si="79"/>
        <v>2049</v>
      </c>
      <c r="O219" s="75">
        <f t="shared" si="86"/>
        <v>1736.65</v>
      </c>
      <c r="P219" s="23">
        <v>1989</v>
      </c>
      <c r="Q219" s="26">
        <f t="shared" si="90"/>
        <v>1.0301659125188536</v>
      </c>
      <c r="R219" s="23">
        <f t="shared" si="87"/>
        <v>2151.4500000000003</v>
      </c>
      <c r="S219" s="64">
        <f t="shared" si="87"/>
        <v>1823.4825000000001</v>
      </c>
      <c r="T219" s="23">
        <f t="shared" si="74"/>
        <v>2288.8352340000001</v>
      </c>
      <c r="U219" s="23">
        <f t="shared" si="96"/>
        <v>1907.3626950000003</v>
      </c>
      <c r="V219" s="79">
        <f t="shared" si="94"/>
        <v>2320.878927276</v>
      </c>
      <c r="W219" s="79">
        <f t="shared" si="95"/>
        <v>1934.0657727300002</v>
      </c>
    </row>
    <row r="220" spans="1:23" s="31" customFormat="1" ht="31.5" x14ac:dyDescent="0.25">
      <c r="A220" s="111" t="s">
        <v>368</v>
      </c>
      <c r="B220" s="28" t="s">
        <v>369</v>
      </c>
      <c r="C220" s="112" t="s">
        <v>370</v>
      </c>
      <c r="D220" s="75" t="s">
        <v>267</v>
      </c>
      <c r="E220" s="24" t="s">
        <v>20</v>
      </c>
      <c r="F220" s="75"/>
      <c r="G220" s="75">
        <f>INDEX([1]ФОТ!$A$1:$B$11,MATCH('[1]2017'!E219,[1]ФОТ!$A$1:$A$11,0),COLUMN([1]ФОТ!$B$1))</f>
        <v>128.15</v>
      </c>
      <c r="H220" s="5"/>
      <c r="I220" s="5"/>
      <c r="J220" s="5"/>
      <c r="K220" s="75">
        <v>1.46</v>
      </c>
      <c r="L220" s="5">
        <f t="shared" si="89"/>
        <v>187.09899999999999</v>
      </c>
      <c r="M220" s="72">
        <f t="shared" si="85"/>
        <v>392.90789999999998</v>
      </c>
      <c r="N220" s="75">
        <f t="shared" si="79"/>
        <v>575</v>
      </c>
      <c r="O220" s="75">
        <f t="shared" si="86"/>
        <v>487.6</v>
      </c>
      <c r="P220" s="23">
        <v>558</v>
      </c>
      <c r="Q220" s="26">
        <f t="shared" si="90"/>
        <v>1.0304659498207884</v>
      </c>
      <c r="R220" s="23">
        <f t="shared" si="87"/>
        <v>603.75</v>
      </c>
      <c r="S220" s="64">
        <f t="shared" si="87"/>
        <v>511.98</v>
      </c>
      <c r="T220" s="23">
        <f t="shared" ref="T220:T249" si="97">U220*1.2</f>
        <v>642.63729600000011</v>
      </c>
      <c r="U220" s="23">
        <f t="shared" si="96"/>
        <v>535.53108000000009</v>
      </c>
      <c r="V220" s="79">
        <f t="shared" si="94"/>
        <v>651.6342181440001</v>
      </c>
      <c r="W220" s="79">
        <f t="shared" si="95"/>
        <v>543.02851512000007</v>
      </c>
    </row>
    <row r="221" spans="1:23" s="31" customFormat="1" x14ac:dyDescent="0.25">
      <c r="A221" s="111"/>
      <c r="B221" s="28" t="s">
        <v>371</v>
      </c>
      <c r="C221" s="112"/>
      <c r="D221" s="75" t="s">
        <v>267</v>
      </c>
      <c r="E221" s="24" t="s">
        <v>20</v>
      </c>
      <c r="F221" s="75"/>
      <c r="G221" s="75">
        <f>INDEX([1]ФОТ!$A$1:$B$11,MATCH('[1]2017'!E220,[1]ФОТ!$A$1:$A$11,0),COLUMN([1]ФОТ!$B$1))</f>
        <v>128.15</v>
      </c>
      <c r="H221" s="5"/>
      <c r="I221" s="5"/>
      <c r="J221" s="5"/>
      <c r="K221" s="75">
        <v>1.69</v>
      </c>
      <c r="L221" s="5">
        <f t="shared" si="89"/>
        <v>216.5735</v>
      </c>
      <c r="M221" s="72">
        <f t="shared" si="85"/>
        <v>454.80435</v>
      </c>
      <c r="N221" s="75">
        <f t="shared" si="79"/>
        <v>666</v>
      </c>
      <c r="O221" s="75">
        <f t="shared" si="86"/>
        <v>564.41</v>
      </c>
      <c r="P221" s="23">
        <v>646</v>
      </c>
      <c r="Q221" s="26">
        <f t="shared" si="90"/>
        <v>1.0309597523219813</v>
      </c>
      <c r="R221" s="23">
        <f t="shared" si="87"/>
        <v>699.30000000000007</v>
      </c>
      <c r="S221" s="64">
        <f t="shared" si="87"/>
        <v>592.63049999999998</v>
      </c>
      <c r="T221" s="23">
        <f t="shared" si="97"/>
        <v>743.86980360000007</v>
      </c>
      <c r="U221" s="23">
        <f t="shared" si="96"/>
        <v>619.89150300000006</v>
      </c>
      <c r="V221" s="79">
        <f t="shared" si="94"/>
        <v>754.2839808504001</v>
      </c>
      <c r="W221" s="79">
        <f t="shared" si="95"/>
        <v>628.5699840420001</v>
      </c>
    </row>
    <row r="222" spans="1:23" s="31" customFormat="1" x14ac:dyDescent="0.25">
      <c r="A222" s="111"/>
      <c r="B222" s="28" t="s">
        <v>372</v>
      </c>
      <c r="C222" s="112"/>
      <c r="D222" s="75" t="s">
        <v>267</v>
      </c>
      <c r="E222" s="24" t="s">
        <v>20</v>
      </c>
      <c r="F222" s="75"/>
      <c r="G222" s="75">
        <f>INDEX([1]ФОТ!$A$1:$B$11,MATCH('[1]2017'!E221,[1]ФОТ!$A$1:$A$11,0),COLUMN([1]ФОТ!$B$1))</f>
        <v>128.15</v>
      </c>
      <c r="H222" s="5"/>
      <c r="I222" s="5"/>
      <c r="J222" s="5"/>
      <c r="K222" s="75">
        <v>1.85</v>
      </c>
      <c r="L222" s="5">
        <f t="shared" si="89"/>
        <v>237.07750000000001</v>
      </c>
      <c r="M222" s="72">
        <f t="shared" si="85"/>
        <v>497.86275000000006</v>
      </c>
      <c r="N222" s="75">
        <f t="shared" si="79"/>
        <v>729</v>
      </c>
      <c r="O222" s="75">
        <f t="shared" si="86"/>
        <v>617.85</v>
      </c>
      <c r="P222" s="23">
        <v>707</v>
      </c>
      <c r="Q222" s="26">
        <f t="shared" si="90"/>
        <v>1.0311173974540311</v>
      </c>
      <c r="R222" s="23">
        <f t="shared" si="87"/>
        <v>765.45</v>
      </c>
      <c r="S222" s="64">
        <f t="shared" si="87"/>
        <v>648.74250000000006</v>
      </c>
      <c r="T222" s="23">
        <f t="shared" si="97"/>
        <v>814.30158600000016</v>
      </c>
      <c r="U222" s="23">
        <f t="shared" ref="U222:U230" si="98">S222*1.046</f>
        <v>678.58465500000011</v>
      </c>
      <c r="V222" s="79">
        <f t="shared" si="94"/>
        <v>825.70180820400014</v>
      </c>
      <c r="W222" s="79">
        <f t="shared" si="95"/>
        <v>688.08484017000012</v>
      </c>
    </row>
    <row r="223" spans="1:23" s="31" customFormat="1" ht="31.5" x14ac:dyDescent="0.25">
      <c r="A223" s="111" t="s">
        <v>373</v>
      </c>
      <c r="B223" s="28" t="s">
        <v>374</v>
      </c>
      <c r="C223" s="112" t="s">
        <v>375</v>
      </c>
      <c r="D223" s="75" t="s">
        <v>267</v>
      </c>
      <c r="E223" s="24" t="s">
        <v>20</v>
      </c>
      <c r="F223" s="75"/>
      <c r="G223" s="75">
        <f>INDEX([1]ФОТ!$A$1:$B$11,MATCH('[1]2017'!E222,[1]ФОТ!$A$1:$A$11,0),COLUMN([1]ФОТ!$B$1))</f>
        <v>128.15</v>
      </c>
      <c r="H223" s="5"/>
      <c r="I223" s="5"/>
      <c r="J223" s="5"/>
      <c r="K223" s="75">
        <v>0.17</v>
      </c>
      <c r="L223" s="5">
        <f t="shared" si="89"/>
        <v>21.785500000000003</v>
      </c>
      <c r="M223" s="72">
        <f t="shared" si="85"/>
        <v>45.749550000000006</v>
      </c>
      <c r="N223" s="75">
        <f t="shared" si="79"/>
        <v>67</v>
      </c>
      <c r="O223" s="75">
        <f t="shared" si="86"/>
        <v>56.78</v>
      </c>
      <c r="P223" s="23">
        <v>65</v>
      </c>
      <c r="Q223" s="26">
        <f t="shared" si="90"/>
        <v>1.0307692307692307</v>
      </c>
      <c r="R223" s="23">
        <f t="shared" si="87"/>
        <v>70.350000000000009</v>
      </c>
      <c r="S223" s="64">
        <f t="shared" si="87"/>
        <v>59.619000000000007</v>
      </c>
      <c r="T223" s="23">
        <f t="shared" si="97"/>
        <v>74.833768800000001</v>
      </c>
      <c r="U223" s="23">
        <f t="shared" si="98"/>
        <v>62.361474000000008</v>
      </c>
      <c r="V223" s="79">
        <f t="shared" si="94"/>
        <v>75.881441563199999</v>
      </c>
      <c r="W223" s="79">
        <f t="shared" si="95"/>
        <v>63.234534635999999</v>
      </c>
    </row>
    <row r="224" spans="1:23" s="31" customFormat="1" x14ac:dyDescent="0.25">
      <c r="A224" s="111"/>
      <c r="B224" s="28" t="s">
        <v>376</v>
      </c>
      <c r="C224" s="112"/>
      <c r="D224" s="75" t="s">
        <v>267</v>
      </c>
      <c r="E224" s="24" t="s">
        <v>20</v>
      </c>
      <c r="F224" s="75"/>
      <c r="G224" s="75">
        <f>INDEX([1]ФОТ!$A$1:$B$11,MATCH('[1]2017'!E223,[1]ФОТ!$A$1:$A$11,0),COLUMN([1]ФОТ!$B$1))</f>
        <v>128.15</v>
      </c>
      <c r="H224" s="5"/>
      <c r="I224" s="5"/>
      <c r="J224" s="5"/>
      <c r="K224" s="75">
        <v>0.22</v>
      </c>
      <c r="L224" s="5">
        <f t="shared" si="89"/>
        <v>28.193000000000001</v>
      </c>
      <c r="M224" s="72">
        <f t="shared" si="85"/>
        <v>59.205300000000008</v>
      </c>
      <c r="N224" s="75">
        <f t="shared" si="79"/>
        <v>87</v>
      </c>
      <c r="O224" s="75">
        <f t="shared" si="86"/>
        <v>73.47</v>
      </c>
      <c r="P224" s="23">
        <v>84</v>
      </c>
      <c r="Q224" s="26">
        <f t="shared" si="90"/>
        <v>1.0357142857142858</v>
      </c>
      <c r="R224" s="23">
        <f t="shared" si="87"/>
        <v>91.350000000000009</v>
      </c>
      <c r="S224" s="64">
        <f t="shared" si="87"/>
        <v>77.143500000000003</v>
      </c>
      <c r="T224" s="23">
        <f t="shared" si="97"/>
        <v>96.830521200000007</v>
      </c>
      <c r="U224" s="23">
        <f t="shared" si="98"/>
        <v>80.692101000000008</v>
      </c>
      <c r="V224" s="79">
        <f>T224*1.014</f>
        <v>98.186148496800001</v>
      </c>
      <c r="W224" s="79">
        <f t="shared" si="95"/>
        <v>81.821790414000006</v>
      </c>
    </row>
    <row r="225" spans="1:23" s="31" customFormat="1" x14ac:dyDescent="0.25">
      <c r="A225" s="111"/>
      <c r="B225" s="28" t="s">
        <v>372</v>
      </c>
      <c r="C225" s="112"/>
      <c r="D225" s="75" t="s">
        <v>267</v>
      </c>
      <c r="E225" s="24" t="s">
        <v>20</v>
      </c>
      <c r="F225" s="75"/>
      <c r="G225" s="75">
        <f>INDEX([1]ФОТ!$A$1:$B$11,MATCH('[1]2017'!E224,[1]ФОТ!$A$1:$A$11,0),COLUMN([1]ФОТ!$B$1))</f>
        <v>128.15</v>
      </c>
      <c r="H225" s="5"/>
      <c r="I225" s="5"/>
      <c r="J225" s="5"/>
      <c r="K225" s="75">
        <v>0.3</v>
      </c>
      <c r="L225" s="5">
        <f t="shared" si="89"/>
        <v>38.445</v>
      </c>
      <c r="M225" s="72">
        <f t="shared" si="85"/>
        <v>80.734499999999997</v>
      </c>
      <c r="N225" s="75">
        <f>ROUND(O225*1.18,0)</f>
        <v>118</v>
      </c>
      <c r="O225" s="75">
        <f t="shared" si="86"/>
        <v>100.19</v>
      </c>
      <c r="P225" s="23">
        <v>115</v>
      </c>
      <c r="Q225" s="26">
        <f t="shared" si="90"/>
        <v>1.0260869565217392</v>
      </c>
      <c r="R225" s="23">
        <f t="shared" si="87"/>
        <v>123.9</v>
      </c>
      <c r="S225" s="64">
        <f t="shared" si="87"/>
        <v>105.1995</v>
      </c>
      <c r="T225" s="23">
        <f t="shared" si="97"/>
        <v>132.04641240000001</v>
      </c>
      <c r="U225" s="23">
        <f t="shared" si="98"/>
        <v>110.03867700000001</v>
      </c>
      <c r="V225" s="79">
        <f>T225*1.014</f>
        <v>133.8950621736</v>
      </c>
      <c r="W225" s="79">
        <f t="shared" si="95"/>
        <v>111.579218478</v>
      </c>
    </row>
    <row r="226" spans="1:23" ht="31.5" x14ac:dyDescent="0.25">
      <c r="A226" s="82" t="s">
        <v>294</v>
      </c>
      <c r="B226" s="83" t="s">
        <v>377</v>
      </c>
      <c r="C226" s="73" t="s">
        <v>378</v>
      </c>
      <c r="D226" s="81"/>
      <c r="E226" s="77" t="s">
        <v>379</v>
      </c>
      <c r="F226" s="75"/>
      <c r="G226" s="25">
        <v>116.45</v>
      </c>
      <c r="H226" s="5"/>
      <c r="I226" s="5"/>
      <c r="J226" s="5"/>
      <c r="K226" s="77">
        <v>0.43</v>
      </c>
      <c r="L226" s="5">
        <f t="shared" si="89"/>
        <v>50.073500000000003</v>
      </c>
      <c r="M226" s="72">
        <f t="shared" si="85"/>
        <v>105.15435000000001</v>
      </c>
      <c r="N226" s="75">
        <f>ROUND(O226*1.18,0)</f>
        <v>154</v>
      </c>
      <c r="O226" s="75">
        <f t="shared" si="86"/>
        <v>130.5</v>
      </c>
      <c r="P226" s="23">
        <v>147</v>
      </c>
      <c r="Q226" s="26">
        <f t="shared" si="90"/>
        <v>1.0476190476190477</v>
      </c>
      <c r="R226" s="23">
        <f t="shared" si="87"/>
        <v>161.70000000000002</v>
      </c>
      <c r="S226" s="64">
        <f t="shared" si="87"/>
        <v>137.02500000000001</v>
      </c>
      <c r="T226" s="23">
        <f t="shared" si="97"/>
        <v>171.99378000000002</v>
      </c>
      <c r="U226" s="23">
        <f t="shared" si="98"/>
        <v>143.32815000000002</v>
      </c>
      <c r="V226" s="79">
        <f>T226*1.014</f>
        <v>174.40169292000002</v>
      </c>
      <c r="W226" s="79">
        <f t="shared" si="95"/>
        <v>145.33474410000002</v>
      </c>
    </row>
    <row r="227" spans="1:23" ht="31.5" x14ac:dyDescent="0.25">
      <c r="A227" s="82" t="s">
        <v>297</v>
      </c>
      <c r="B227" s="83" t="s">
        <v>380</v>
      </c>
      <c r="C227" s="73" t="s">
        <v>381</v>
      </c>
      <c r="D227" s="81"/>
      <c r="E227" s="77" t="s">
        <v>379</v>
      </c>
      <c r="F227" s="75"/>
      <c r="G227" s="25">
        <v>116.45</v>
      </c>
      <c r="H227" s="5"/>
      <c r="I227" s="5"/>
      <c r="J227" s="5"/>
      <c r="K227" s="77">
        <v>0.57999999999999996</v>
      </c>
      <c r="L227" s="5">
        <f t="shared" si="89"/>
        <v>67.540999999999997</v>
      </c>
      <c r="M227" s="72">
        <f t="shared" si="85"/>
        <v>141.83609999999999</v>
      </c>
      <c r="N227" s="75">
        <f>ROUND(O227*1.18,0)</f>
        <v>208</v>
      </c>
      <c r="O227" s="75">
        <f t="shared" si="86"/>
        <v>176.02</v>
      </c>
      <c r="P227" s="23">
        <v>198</v>
      </c>
      <c r="Q227" s="26">
        <f t="shared" si="90"/>
        <v>1.0505050505050506</v>
      </c>
      <c r="R227" s="23">
        <f t="shared" si="87"/>
        <v>218.4</v>
      </c>
      <c r="S227" s="64">
        <f t="shared" si="87"/>
        <v>184.82100000000003</v>
      </c>
      <c r="T227" s="23">
        <f t="shared" si="97"/>
        <v>231.98731920000003</v>
      </c>
      <c r="U227" s="23">
        <f t="shared" si="98"/>
        <v>193.32276600000003</v>
      </c>
      <c r="V227" s="79">
        <f>T227*1.014</f>
        <v>235.23514166880003</v>
      </c>
      <c r="W227" s="79">
        <f t="shared" si="95"/>
        <v>196.02928472400004</v>
      </c>
    </row>
    <row r="228" spans="1:23" x14ac:dyDescent="0.25">
      <c r="A228" s="120" t="s">
        <v>300</v>
      </c>
      <c r="B228" s="121" t="s">
        <v>382</v>
      </c>
      <c r="C228" s="111"/>
      <c r="D228" s="119" t="s">
        <v>267</v>
      </c>
      <c r="E228" s="24" t="s">
        <v>20</v>
      </c>
      <c r="F228" s="75"/>
      <c r="G228" s="75">
        <f>INDEX([1]ФОТ!$A$1:$B$11,MATCH('[1]2017'!E227,[1]ФОТ!$A$1:$A$11,0),COLUMN([1]ФОТ!$B$1))</f>
        <v>128.15</v>
      </c>
      <c r="H228" s="5"/>
      <c r="I228" s="5"/>
      <c r="J228" s="5"/>
      <c r="K228" s="77">
        <v>0.9</v>
      </c>
      <c r="L228" s="5">
        <f t="shared" si="89"/>
        <v>115.33500000000001</v>
      </c>
      <c r="M228" s="72">
        <f>(L228+L229)*2.1</f>
        <v>513.45630000000006</v>
      </c>
      <c r="N228" s="75">
        <f t="shared" ref="N228:N238" si="99">ROUND(O228*1.18,0)</f>
        <v>752</v>
      </c>
      <c r="O228" s="75">
        <f>ROUND(M228*124.1%,2)</f>
        <v>637.20000000000005</v>
      </c>
      <c r="P228" s="23">
        <v>728</v>
      </c>
      <c r="Q228" s="26">
        <f t="shared" si="90"/>
        <v>1.0329670329670331</v>
      </c>
      <c r="R228" s="23">
        <f t="shared" si="87"/>
        <v>789.6</v>
      </c>
      <c r="S228" s="64">
        <f t="shared" si="87"/>
        <v>669.06000000000006</v>
      </c>
      <c r="T228" s="100">
        <f t="shared" si="97"/>
        <v>839.80411200000015</v>
      </c>
      <c r="U228" s="100">
        <f t="shared" si="98"/>
        <v>699.83676000000014</v>
      </c>
      <c r="V228" s="86">
        <f>T228*1.014</f>
        <v>851.56136956800015</v>
      </c>
      <c r="W228" s="86">
        <f>V228/1.2</f>
        <v>709.63447464000012</v>
      </c>
    </row>
    <row r="229" spans="1:23" x14ac:dyDescent="0.25">
      <c r="A229" s="120"/>
      <c r="B229" s="121"/>
      <c r="C229" s="111"/>
      <c r="D229" s="119"/>
      <c r="E229" s="24" t="s">
        <v>84</v>
      </c>
      <c r="F229" s="75"/>
      <c r="G229" s="75">
        <f>INDEX([1]ФОТ!$A$1:$B$11,MATCH('[1]2017'!E228,[1]ФОТ!$A$1:$A$11,0),COLUMN([1]ФОТ!$B$1))</f>
        <v>143.52000000000001</v>
      </c>
      <c r="H229" s="5"/>
      <c r="I229" s="5"/>
      <c r="J229" s="5"/>
      <c r="K229" s="77">
        <v>0.9</v>
      </c>
      <c r="L229" s="5">
        <f t="shared" si="89"/>
        <v>129.16800000000001</v>
      </c>
      <c r="M229" s="72"/>
      <c r="N229" s="75">
        <f t="shared" si="99"/>
        <v>0</v>
      </c>
      <c r="O229" s="75">
        <f>ROUND(M229*118.5%,2)</f>
        <v>0</v>
      </c>
      <c r="P229" s="23">
        <v>0</v>
      </c>
      <c r="Q229" s="26" t="e">
        <f t="shared" si="90"/>
        <v>#DIV/0!</v>
      </c>
      <c r="R229" s="23">
        <f t="shared" si="87"/>
        <v>0</v>
      </c>
      <c r="S229" s="64">
        <f t="shared" si="87"/>
        <v>0</v>
      </c>
      <c r="T229" s="101"/>
      <c r="U229" s="101"/>
      <c r="V229" s="87"/>
      <c r="W229" s="87"/>
    </row>
    <row r="230" spans="1:23" ht="31.5" x14ac:dyDescent="0.25">
      <c r="A230" s="82" t="s">
        <v>383</v>
      </c>
      <c r="B230" s="83" t="s">
        <v>384</v>
      </c>
      <c r="C230" s="73"/>
      <c r="D230" s="81" t="s">
        <v>359</v>
      </c>
      <c r="E230" s="24" t="s">
        <v>20</v>
      </c>
      <c r="F230" s="75"/>
      <c r="G230" s="75">
        <f>INDEX([1]ФОТ!$A$1:$B$11,MATCH('[1]2017'!E229,[1]ФОТ!$A$1:$A$11,0),COLUMN([1]ФОТ!$B$1))</f>
        <v>128.15</v>
      </c>
      <c r="H230" s="5"/>
      <c r="I230" s="5"/>
      <c r="J230" s="5"/>
      <c r="K230" s="77">
        <v>0.31</v>
      </c>
      <c r="L230" s="5">
        <f t="shared" si="89"/>
        <v>39.726500000000001</v>
      </c>
      <c r="M230" s="72">
        <f t="shared" ref="M230:M238" si="100">L230*2.1</f>
        <v>83.425650000000005</v>
      </c>
      <c r="N230" s="75">
        <f t="shared" si="99"/>
        <v>122</v>
      </c>
      <c r="O230" s="75">
        <f>ROUND(M230*124.1%,2)</f>
        <v>103.53</v>
      </c>
      <c r="P230" s="23">
        <v>119</v>
      </c>
      <c r="Q230" s="26">
        <f t="shared" si="90"/>
        <v>1.0252100840336134</v>
      </c>
      <c r="R230" s="23">
        <f t="shared" si="87"/>
        <v>128.1</v>
      </c>
      <c r="S230" s="64">
        <f t="shared" si="87"/>
        <v>108.70650000000001</v>
      </c>
      <c r="T230" s="23">
        <f t="shared" si="97"/>
        <v>136.44839880000001</v>
      </c>
      <c r="U230" s="23">
        <f t="shared" si="98"/>
        <v>113.70699900000001</v>
      </c>
      <c r="V230" s="79">
        <f>T230*1.014</f>
        <v>138.35867638320002</v>
      </c>
      <c r="W230" s="79">
        <f>V230/1.2</f>
        <v>115.29889698600002</v>
      </c>
    </row>
    <row r="231" spans="1:23" ht="50.25" customHeight="1" x14ac:dyDescent="0.25">
      <c r="A231" s="82" t="s">
        <v>385</v>
      </c>
      <c r="B231" s="83" t="s">
        <v>386</v>
      </c>
      <c r="C231" s="73" t="s">
        <v>429</v>
      </c>
      <c r="D231" s="81" t="s">
        <v>387</v>
      </c>
      <c r="E231" s="24" t="s">
        <v>84</v>
      </c>
      <c r="F231" s="75"/>
      <c r="G231" s="75">
        <f>INDEX([1]ФОТ!$A$1:$B$11,MATCH('[1]2017'!E230,[1]ФОТ!$A$1:$A$11,0),COLUMN([1]ФОТ!$B$1))</f>
        <v>143.52000000000001</v>
      </c>
      <c r="H231" s="5"/>
      <c r="I231" s="5"/>
      <c r="J231" s="5"/>
      <c r="K231" s="77">
        <v>1.6</v>
      </c>
      <c r="L231" s="5">
        <f t="shared" si="89"/>
        <v>229.63200000000003</v>
      </c>
      <c r="M231" s="72">
        <f t="shared" si="100"/>
        <v>482.2272000000001</v>
      </c>
      <c r="N231" s="75">
        <f t="shared" si="99"/>
        <v>706</v>
      </c>
      <c r="O231" s="75">
        <f>ROUND(M231*124.1%,2)</f>
        <v>598.44000000000005</v>
      </c>
      <c r="P231" s="23">
        <v>683</v>
      </c>
      <c r="Q231" s="26">
        <f t="shared" si="90"/>
        <v>1.033674963396779</v>
      </c>
      <c r="R231" s="23">
        <f t="shared" si="87"/>
        <v>741.30000000000007</v>
      </c>
      <c r="S231" s="64">
        <f t="shared" si="87"/>
        <v>628.36200000000008</v>
      </c>
      <c r="T231" s="23">
        <f t="shared" si="97"/>
        <v>788.71998240000016</v>
      </c>
      <c r="U231" s="23">
        <f t="shared" ref="U231:U249" si="101">S231*1.046</f>
        <v>657.26665200000014</v>
      </c>
      <c r="V231" s="79">
        <f>T231*1.014</f>
        <v>799.76206215360014</v>
      </c>
      <c r="W231" s="79">
        <f>V231/1.2</f>
        <v>666.46838512800014</v>
      </c>
    </row>
    <row r="232" spans="1:23" x14ac:dyDescent="0.25">
      <c r="A232" s="120" t="s">
        <v>388</v>
      </c>
      <c r="B232" s="121" t="s">
        <v>389</v>
      </c>
      <c r="C232" s="111"/>
      <c r="D232" s="119" t="s">
        <v>387</v>
      </c>
      <c r="E232" s="24" t="s">
        <v>84</v>
      </c>
      <c r="F232" s="75"/>
      <c r="G232" s="75">
        <f>INDEX([1]ФОТ!$A$1:$B$11,MATCH('[1]2017'!E231,[1]ФОТ!$A$1:$A$11,0),COLUMN([1]ФОТ!$B$1))</f>
        <v>143.52000000000001</v>
      </c>
      <c r="H232" s="5"/>
      <c r="I232" s="5"/>
      <c r="J232" s="5"/>
      <c r="K232" s="77">
        <v>2.78</v>
      </c>
      <c r="L232" s="5">
        <f t="shared" si="89"/>
        <v>398.98559999999998</v>
      </c>
      <c r="M232" s="72">
        <f>(L232+L233)*2.1</f>
        <v>1777.4958599999998</v>
      </c>
      <c r="N232" s="75">
        <f t="shared" si="99"/>
        <v>2603</v>
      </c>
      <c r="O232" s="75">
        <f>ROUND(M232*124.1%,2)</f>
        <v>2205.87</v>
      </c>
      <c r="P232" s="23">
        <v>2525</v>
      </c>
      <c r="Q232" s="26">
        <f t="shared" si="90"/>
        <v>1.0308910891089109</v>
      </c>
      <c r="R232" s="23">
        <f t="shared" si="87"/>
        <v>2733.15</v>
      </c>
      <c r="S232" s="64">
        <f t="shared" si="87"/>
        <v>2316.1635000000001</v>
      </c>
      <c r="T232" s="23">
        <f t="shared" si="97"/>
        <v>2907.2484251999999</v>
      </c>
      <c r="U232" s="23">
        <f t="shared" si="101"/>
        <v>2422.7070210000002</v>
      </c>
      <c r="V232" s="86">
        <f>T232*1.014</f>
        <v>2947.9499031527998</v>
      </c>
      <c r="W232" s="86">
        <f>V232/1.2</f>
        <v>2456.6249192939999</v>
      </c>
    </row>
    <row r="233" spans="1:23" x14ac:dyDescent="0.25">
      <c r="A233" s="120"/>
      <c r="B233" s="121"/>
      <c r="C233" s="111"/>
      <c r="D233" s="119"/>
      <c r="E233" s="24" t="s">
        <v>117</v>
      </c>
      <c r="F233" s="75"/>
      <c r="G233" s="75">
        <f>INDEX([1]ФОТ!$A$1:$B$11,MATCH('[1]2017'!E232,[1]ФОТ!$A$1:$A$11,0),COLUMN([1]ФОТ!$B$1))</f>
        <v>160.94999999999999</v>
      </c>
      <c r="H233" s="5"/>
      <c r="I233" s="5"/>
      <c r="J233" s="5"/>
      <c r="K233" s="77">
        <v>2.78</v>
      </c>
      <c r="L233" s="5">
        <f t="shared" si="89"/>
        <v>447.44099999999992</v>
      </c>
      <c r="M233" s="72"/>
      <c r="N233" s="75">
        <f t="shared" si="99"/>
        <v>0</v>
      </c>
      <c r="O233" s="75">
        <f>ROUND(M233*118.5%,2)</f>
        <v>0</v>
      </c>
      <c r="P233" s="23">
        <v>0</v>
      </c>
      <c r="Q233" s="26" t="e">
        <f t="shared" si="90"/>
        <v>#DIV/0!</v>
      </c>
      <c r="R233" s="23">
        <f t="shared" si="87"/>
        <v>0</v>
      </c>
      <c r="S233" s="63">
        <f t="shared" si="87"/>
        <v>0</v>
      </c>
      <c r="T233" s="23"/>
      <c r="U233" s="23"/>
      <c r="V233" s="87"/>
      <c r="W233" s="87"/>
    </row>
    <row r="234" spans="1:23" ht="63" x14ac:dyDescent="0.25">
      <c r="A234" s="82" t="s">
        <v>390</v>
      </c>
      <c r="B234" s="83" t="s">
        <v>391</v>
      </c>
      <c r="C234" s="73"/>
      <c r="D234" s="81" t="s">
        <v>387</v>
      </c>
      <c r="E234" s="24" t="s">
        <v>84</v>
      </c>
      <c r="F234" s="75"/>
      <c r="G234" s="75">
        <f>INDEX([1]ФОТ!$A$1:$B$11,MATCH('[1]2017'!E233,[1]ФОТ!$A$1:$A$11,0),COLUMN([1]ФОТ!$B$1))</f>
        <v>143.52000000000001</v>
      </c>
      <c r="H234" s="5"/>
      <c r="I234" s="5"/>
      <c r="J234" s="5"/>
      <c r="K234" s="77">
        <v>2.99</v>
      </c>
      <c r="L234" s="5">
        <f t="shared" si="89"/>
        <v>429.12480000000005</v>
      </c>
      <c r="M234" s="72">
        <f t="shared" si="100"/>
        <v>901.16208000000017</v>
      </c>
      <c r="N234" s="75">
        <f t="shared" si="99"/>
        <v>1320</v>
      </c>
      <c r="O234" s="75">
        <f>ROUND(M234*124.1%,2)</f>
        <v>1118.3399999999999</v>
      </c>
      <c r="P234" s="23">
        <v>1275</v>
      </c>
      <c r="Q234" s="26">
        <f t="shared" si="90"/>
        <v>1.0352941176470589</v>
      </c>
      <c r="R234" s="23">
        <f t="shared" si="87"/>
        <v>1386</v>
      </c>
      <c r="S234" s="64">
        <f t="shared" si="87"/>
        <v>1174.2570000000001</v>
      </c>
      <c r="T234" s="23">
        <f t="shared" si="97"/>
        <v>1473.9273864000002</v>
      </c>
      <c r="U234" s="23">
        <f t="shared" si="101"/>
        <v>1228.2728220000001</v>
      </c>
      <c r="V234" s="79">
        <f>T234*1.014</f>
        <v>1494.5623698096001</v>
      </c>
      <c r="W234" s="79">
        <f>V234/1.2</f>
        <v>1245.4686415080002</v>
      </c>
    </row>
    <row r="235" spans="1:23" ht="63" x14ac:dyDescent="0.25">
      <c r="A235" s="82" t="s">
        <v>392</v>
      </c>
      <c r="B235" s="83" t="s">
        <v>393</v>
      </c>
      <c r="C235" s="73"/>
      <c r="D235" s="81" t="s">
        <v>359</v>
      </c>
      <c r="E235" s="24" t="s">
        <v>84</v>
      </c>
      <c r="F235" s="75"/>
      <c r="G235" s="75">
        <f>INDEX([1]ФОТ!$A$1:$B$11,MATCH('[1]2017'!E234,[1]ФОТ!$A$1:$A$11,0),COLUMN([1]ФОТ!$B$1))</f>
        <v>143.52000000000001</v>
      </c>
      <c r="H235" s="5"/>
      <c r="I235" s="5"/>
      <c r="J235" s="5"/>
      <c r="K235" s="77">
        <v>0.1</v>
      </c>
      <c r="L235" s="5">
        <f t="shared" si="89"/>
        <v>14.352000000000002</v>
      </c>
      <c r="M235" s="72">
        <f t="shared" si="100"/>
        <v>30.139200000000006</v>
      </c>
      <c r="N235" s="75">
        <f t="shared" si="99"/>
        <v>44</v>
      </c>
      <c r="O235" s="75">
        <f>ROUND(M235*124.1%,2)</f>
        <v>37.4</v>
      </c>
      <c r="P235" s="23">
        <v>43</v>
      </c>
      <c r="Q235" s="26">
        <f t="shared" si="90"/>
        <v>1.0232558139534884</v>
      </c>
      <c r="R235" s="23">
        <f t="shared" si="87"/>
        <v>46.2</v>
      </c>
      <c r="S235" s="64">
        <f t="shared" si="87"/>
        <v>39.270000000000003</v>
      </c>
      <c r="T235" s="23">
        <f t="shared" si="97"/>
        <v>49.291704000000003</v>
      </c>
      <c r="U235" s="23">
        <f t="shared" si="101"/>
        <v>41.076420000000006</v>
      </c>
      <c r="V235" s="79">
        <f>T235*1.014</f>
        <v>49.981787856000004</v>
      </c>
      <c r="W235" s="79">
        <f>V235/1.2</f>
        <v>41.651489880000007</v>
      </c>
    </row>
    <row r="236" spans="1:23" x14ac:dyDescent="0.25">
      <c r="A236" s="120" t="s">
        <v>394</v>
      </c>
      <c r="B236" s="121" t="s">
        <v>395</v>
      </c>
      <c r="C236" s="111"/>
      <c r="D236" s="122" t="s">
        <v>396</v>
      </c>
      <c r="E236" s="24" t="s">
        <v>20</v>
      </c>
      <c r="F236" s="75"/>
      <c r="G236" s="75">
        <f>INDEX([1]ФОТ!$A$1:$B$11,MATCH('[1]2017'!E235,[1]ФОТ!$A$1:$A$11,0),COLUMN([1]ФОТ!$B$1))</f>
        <v>128.15</v>
      </c>
      <c r="H236" s="5"/>
      <c r="I236" s="5"/>
      <c r="J236" s="5"/>
      <c r="K236" s="77">
        <v>4.17</v>
      </c>
      <c r="L236" s="5">
        <f t="shared" si="89"/>
        <v>534.38549999999998</v>
      </c>
      <c r="M236" s="72">
        <f>(L236+L237)*2.1</f>
        <v>2531.6487000000002</v>
      </c>
      <c r="N236" s="75">
        <f t="shared" si="99"/>
        <v>3707</v>
      </c>
      <c r="O236" s="75">
        <f>ROUND(M236*124.1%,2)</f>
        <v>3141.78</v>
      </c>
      <c r="P236" s="23">
        <v>3604</v>
      </c>
      <c r="Q236" s="26">
        <f t="shared" si="90"/>
        <v>1.0285793562708103</v>
      </c>
      <c r="R236" s="23">
        <f t="shared" si="87"/>
        <v>3892.3500000000004</v>
      </c>
      <c r="S236" s="64">
        <f t="shared" si="87"/>
        <v>3298.8690000000001</v>
      </c>
      <c r="T236" s="23">
        <f t="shared" si="97"/>
        <v>4140.7403688000004</v>
      </c>
      <c r="U236" s="23">
        <f t="shared" si="101"/>
        <v>3450.6169740000005</v>
      </c>
      <c r="V236" s="86">
        <f>T236*1.014</f>
        <v>4198.7107339632003</v>
      </c>
      <c r="W236" s="86">
        <f>V236/1.2</f>
        <v>3498.9256116360002</v>
      </c>
    </row>
    <row r="237" spans="1:23" x14ac:dyDescent="0.25">
      <c r="A237" s="120"/>
      <c r="B237" s="121"/>
      <c r="C237" s="111"/>
      <c r="D237" s="122"/>
      <c r="E237" s="24" t="s">
        <v>117</v>
      </c>
      <c r="F237" s="75"/>
      <c r="G237" s="75">
        <f>INDEX([1]ФОТ!$A$1:$B$11,MATCH('[1]2017'!E236,[1]ФОТ!$A$1:$A$11,0),COLUMN([1]ФОТ!$B$1))</f>
        <v>160.94999999999999</v>
      </c>
      <c r="H237" s="5"/>
      <c r="I237" s="5"/>
      <c r="J237" s="5"/>
      <c r="K237" s="77">
        <v>4.17</v>
      </c>
      <c r="L237" s="5">
        <f t="shared" si="89"/>
        <v>671.16149999999993</v>
      </c>
      <c r="M237" s="72"/>
      <c r="N237" s="75">
        <f t="shared" si="99"/>
        <v>0</v>
      </c>
      <c r="O237" s="75">
        <f>ROUND(M237*118.5%,2)</f>
        <v>0</v>
      </c>
      <c r="P237" s="23">
        <v>0</v>
      </c>
      <c r="Q237" s="26" t="e">
        <f t="shared" si="90"/>
        <v>#DIV/0!</v>
      </c>
      <c r="R237" s="23">
        <f t="shared" si="87"/>
        <v>0</v>
      </c>
      <c r="S237" s="64">
        <f t="shared" si="87"/>
        <v>0</v>
      </c>
      <c r="T237" s="23"/>
      <c r="U237" s="23"/>
      <c r="V237" s="87"/>
      <c r="W237" s="87"/>
    </row>
    <row r="238" spans="1:23" ht="63" x14ac:dyDescent="0.25">
      <c r="A238" s="82" t="s">
        <v>397</v>
      </c>
      <c r="B238" s="83" t="s">
        <v>398</v>
      </c>
      <c r="C238" s="73"/>
      <c r="D238" s="81" t="s">
        <v>359</v>
      </c>
      <c r="E238" s="24" t="s">
        <v>20</v>
      </c>
      <c r="F238" s="75"/>
      <c r="G238" s="75">
        <f>INDEX([1]ФОТ!$A$1:$B$11,MATCH('[1]2017'!E237,[1]ФОТ!$A$1:$A$11,0),COLUMN([1]ФОТ!$B$1))</f>
        <v>128.15</v>
      </c>
      <c r="H238" s="5"/>
      <c r="I238" s="5"/>
      <c r="J238" s="5"/>
      <c r="K238" s="77">
        <v>0.21</v>
      </c>
      <c r="L238" s="5">
        <f t="shared" si="89"/>
        <v>26.9115</v>
      </c>
      <c r="M238" s="72">
        <f t="shared" si="100"/>
        <v>56.514150000000001</v>
      </c>
      <c r="N238" s="75">
        <f t="shared" si="99"/>
        <v>83</v>
      </c>
      <c r="O238" s="75">
        <f>ROUND(M238*124.1%,2)</f>
        <v>70.13</v>
      </c>
      <c r="P238" s="23">
        <v>80</v>
      </c>
      <c r="Q238" s="26">
        <f t="shared" si="90"/>
        <v>1.0375000000000001</v>
      </c>
      <c r="R238" s="23">
        <f t="shared" si="87"/>
        <v>87.15</v>
      </c>
      <c r="S238" s="64">
        <f t="shared" si="87"/>
        <v>73.636499999999998</v>
      </c>
      <c r="T238" s="23">
        <f t="shared" si="97"/>
        <v>92.428534800000008</v>
      </c>
      <c r="U238" s="23">
        <f t="shared" si="101"/>
        <v>77.023779000000005</v>
      </c>
      <c r="V238" s="79">
        <f>T238*1.014</f>
        <v>93.722534287200006</v>
      </c>
      <c r="W238" s="79">
        <f>V238/1.2</f>
        <v>78.102111906000005</v>
      </c>
    </row>
    <row r="239" spans="1:23" ht="31.5" x14ac:dyDescent="0.25">
      <c r="A239" s="82" t="s">
        <v>399</v>
      </c>
      <c r="B239" s="32" t="s">
        <v>137</v>
      </c>
      <c r="C239" s="1" t="s">
        <v>138</v>
      </c>
      <c r="D239" s="2" t="s">
        <v>140</v>
      </c>
      <c r="E239" s="2" t="s">
        <v>400</v>
      </c>
      <c r="F239" s="75">
        <v>14</v>
      </c>
      <c r="G239" s="75">
        <v>130.22999999999999</v>
      </c>
      <c r="H239" s="75">
        <v>39.299999999999997</v>
      </c>
      <c r="I239" s="5">
        <v>9.6999999999999993</v>
      </c>
      <c r="J239" s="5">
        <v>117.2</v>
      </c>
      <c r="K239" s="77">
        <v>0.2</v>
      </c>
      <c r="L239" s="5">
        <f>G239*K239</f>
        <v>26.045999999999999</v>
      </c>
      <c r="M239" s="72">
        <f>(F239+G239+H239+I239+J239)*K239</f>
        <v>62.085999999999991</v>
      </c>
      <c r="N239" s="75">
        <f>ROUND(O239*1.18,0)</f>
        <v>91</v>
      </c>
      <c r="O239" s="75">
        <f>ROUND(M239*124.1%,2)</f>
        <v>77.05</v>
      </c>
      <c r="P239" s="23">
        <v>87</v>
      </c>
      <c r="Q239" s="26">
        <f t="shared" si="90"/>
        <v>1.0459770114942528</v>
      </c>
      <c r="R239" s="23">
        <f t="shared" si="87"/>
        <v>95.55</v>
      </c>
      <c r="S239" s="64">
        <f t="shared" si="87"/>
        <v>80.902500000000003</v>
      </c>
      <c r="T239" s="23">
        <f t="shared" si="97"/>
        <v>101.548818</v>
      </c>
      <c r="U239" s="23">
        <f t="shared" si="101"/>
        <v>84.624015</v>
      </c>
      <c r="V239" s="79">
        <f>T239*1.014</f>
        <v>102.97050145199999</v>
      </c>
      <c r="W239" s="79">
        <f>V239/1.2</f>
        <v>85.808751209999997</v>
      </c>
    </row>
    <row r="240" spans="1:23" ht="33.75" customHeight="1" x14ac:dyDescent="0.25">
      <c r="A240" s="14" t="s">
        <v>401</v>
      </c>
      <c r="B240" s="33" t="s">
        <v>402</v>
      </c>
      <c r="C240" s="34"/>
      <c r="D240" s="10" t="s">
        <v>140</v>
      </c>
      <c r="E240" s="10" t="s">
        <v>84</v>
      </c>
      <c r="F240" s="11"/>
      <c r="G240" s="11">
        <v>143.52000000000001</v>
      </c>
      <c r="H240" s="11"/>
      <c r="I240" s="12"/>
      <c r="J240" s="12"/>
      <c r="K240" s="84">
        <v>1.39</v>
      </c>
      <c r="L240" s="12">
        <f>G240*K240</f>
        <v>199.49279999999999</v>
      </c>
      <c r="M240" s="13">
        <f>(F240+G240+H240+I240+J240)*K240</f>
        <v>199.49279999999999</v>
      </c>
      <c r="N240" s="11">
        <f>ROUND(O240*1.18,0)</f>
        <v>292</v>
      </c>
      <c r="O240" s="11">
        <f>ROUND(M240*124.1%,2)</f>
        <v>247.57</v>
      </c>
      <c r="P240" s="85"/>
      <c r="Q240" s="38" t="e">
        <f t="shared" si="90"/>
        <v>#DIV/0!</v>
      </c>
      <c r="R240" s="23">
        <f t="shared" si="87"/>
        <v>306.60000000000002</v>
      </c>
      <c r="S240" s="64">
        <f t="shared" si="87"/>
        <v>259.94850000000002</v>
      </c>
      <c r="T240" s="23">
        <f t="shared" si="97"/>
        <v>326.28735720000003</v>
      </c>
      <c r="U240" s="23">
        <f t="shared" si="101"/>
        <v>271.90613100000002</v>
      </c>
      <c r="V240" s="79">
        <f>T240*1.014</f>
        <v>330.85538020080003</v>
      </c>
      <c r="W240" s="79">
        <f>V240/1.2</f>
        <v>275.71281683400002</v>
      </c>
    </row>
    <row r="241" spans="1:23" ht="31.5" x14ac:dyDescent="0.25">
      <c r="A241" s="39" t="s">
        <v>403</v>
      </c>
      <c r="B241" s="40" t="s">
        <v>121</v>
      </c>
      <c r="C241" s="34"/>
      <c r="D241" s="10"/>
      <c r="E241" s="10"/>
      <c r="F241" s="11"/>
      <c r="G241" s="11"/>
      <c r="H241" s="11"/>
      <c r="I241" s="12"/>
      <c r="J241" s="12"/>
      <c r="K241" s="35"/>
      <c r="L241" s="12"/>
      <c r="M241" s="13"/>
      <c r="N241" s="36"/>
      <c r="O241" s="41"/>
      <c r="P241" s="37"/>
      <c r="Q241" s="38" t="e">
        <f t="shared" si="90"/>
        <v>#DIV/0!</v>
      </c>
      <c r="R241" s="30">
        <f t="shared" si="87"/>
        <v>0</v>
      </c>
      <c r="S241" s="63">
        <f t="shared" si="87"/>
        <v>0</v>
      </c>
      <c r="T241" s="30"/>
      <c r="U241" s="30"/>
      <c r="V241" s="80"/>
      <c r="W241" s="80"/>
    </row>
    <row r="242" spans="1:23" x14ac:dyDescent="0.25">
      <c r="A242" s="42" t="s">
        <v>404</v>
      </c>
      <c r="B242" s="36" t="s">
        <v>118</v>
      </c>
      <c r="C242" s="34"/>
      <c r="D242" s="43" t="s">
        <v>36</v>
      </c>
      <c r="E242" s="10" t="s">
        <v>19</v>
      </c>
      <c r="F242" s="11"/>
      <c r="G242" s="11">
        <v>116.45</v>
      </c>
      <c r="H242" s="11"/>
      <c r="I242" s="12"/>
      <c r="J242" s="12"/>
      <c r="K242" s="11">
        <v>0.74</v>
      </c>
      <c r="L242" s="12">
        <f>G242*K242</f>
        <v>86.173000000000002</v>
      </c>
      <c r="M242" s="13">
        <f>(F242+G242+H242+I242+J242)*K242</f>
        <v>86.173000000000002</v>
      </c>
      <c r="N242" s="36">
        <f>ROUND(O242*1.18,0)</f>
        <v>126</v>
      </c>
      <c r="O242" s="41">
        <f>ROUND(M242*124.1%,2)</f>
        <v>106.94</v>
      </c>
      <c r="P242" s="37"/>
      <c r="Q242" s="38" t="e">
        <f t="shared" si="90"/>
        <v>#DIV/0!</v>
      </c>
      <c r="R242" s="30">
        <f t="shared" si="87"/>
        <v>132.30000000000001</v>
      </c>
      <c r="S242" s="64">
        <f t="shared" si="87"/>
        <v>112.28700000000001</v>
      </c>
      <c r="T242" s="30">
        <f t="shared" si="97"/>
        <v>140.94264240000001</v>
      </c>
      <c r="U242" s="30">
        <f t="shared" si="101"/>
        <v>117.45220200000001</v>
      </c>
      <c r="V242" s="79">
        <f>T242*1.014</f>
        <v>142.91583939360001</v>
      </c>
      <c r="W242" s="79">
        <f>V242/1.2</f>
        <v>119.09653282800001</v>
      </c>
    </row>
    <row r="243" spans="1:23" x14ac:dyDescent="0.25">
      <c r="A243" s="42" t="s">
        <v>405</v>
      </c>
      <c r="B243" s="36" t="s">
        <v>119</v>
      </c>
      <c r="C243" s="34"/>
      <c r="D243" s="43" t="s">
        <v>36</v>
      </c>
      <c r="E243" s="10" t="s">
        <v>19</v>
      </c>
      <c r="F243" s="11"/>
      <c r="G243" s="11">
        <v>116.45</v>
      </c>
      <c r="H243" s="11"/>
      <c r="I243" s="12"/>
      <c r="J243" s="12"/>
      <c r="K243" s="11">
        <v>0.86</v>
      </c>
      <c r="L243" s="12">
        <f t="shared" ref="L243:L249" si="102">G243*K243</f>
        <v>100.14700000000001</v>
      </c>
      <c r="M243" s="13">
        <f t="shared" ref="M243:M249" si="103">(F243+G243+H243+I243+J243)*K243</f>
        <v>100.14700000000001</v>
      </c>
      <c r="N243" s="36">
        <f t="shared" ref="N243:N249" si="104">ROUND(O243*1.18,0)</f>
        <v>147</v>
      </c>
      <c r="O243" s="11">
        <f t="shared" ref="O243:O249" si="105">ROUND(M243*124.1%,2)</f>
        <v>124.28</v>
      </c>
      <c r="P243" s="37"/>
      <c r="Q243" s="38"/>
      <c r="R243" s="30">
        <f t="shared" si="87"/>
        <v>154.35</v>
      </c>
      <c r="S243" s="64">
        <f t="shared" si="87"/>
        <v>130.494</v>
      </c>
      <c r="T243" s="30">
        <f t="shared" si="97"/>
        <v>163.7960688</v>
      </c>
      <c r="U243" s="30">
        <f t="shared" si="101"/>
        <v>136.496724</v>
      </c>
      <c r="V243" s="79">
        <f t="shared" ref="V243:V249" si="106">T243*1.014</f>
        <v>166.08921376320001</v>
      </c>
      <c r="W243" s="79">
        <f t="shared" ref="W243:W249" si="107">V243/1.2</f>
        <v>138.40767813600002</v>
      </c>
    </row>
    <row r="244" spans="1:23" x14ac:dyDescent="0.25">
      <c r="A244" s="42" t="s">
        <v>406</v>
      </c>
      <c r="B244" s="36" t="s">
        <v>120</v>
      </c>
      <c r="C244" s="34"/>
      <c r="D244" s="43" t="s">
        <v>36</v>
      </c>
      <c r="E244" s="10" t="s">
        <v>19</v>
      </c>
      <c r="F244" s="11"/>
      <c r="G244" s="11">
        <v>116.45</v>
      </c>
      <c r="H244" s="11"/>
      <c r="I244" s="12"/>
      <c r="J244" s="12"/>
      <c r="K244" s="11">
        <v>0.98</v>
      </c>
      <c r="L244" s="12">
        <f t="shared" si="102"/>
        <v>114.121</v>
      </c>
      <c r="M244" s="13">
        <f t="shared" si="103"/>
        <v>114.121</v>
      </c>
      <c r="N244" s="36">
        <f t="shared" si="104"/>
        <v>167</v>
      </c>
      <c r="O244" s="11">
        <f t="shared" si="105"/>
        <v>141.62</v>
      </c>
      <c r="P244" s="37"/>
      <c r="Q244" s="38"/>
      <c r="R244" s="30">
        <f t="shared" si="87"/>
        <v>175.35</v>
      </c>
      <c r="S244" s="64">
        <f t="shared" si="87"/>
        <v>148.70100000000002</v>
      </c>
      <c r="T244" s="30">
        <f t="shared" si="97"/>
        <v>186.64949520000002</v>
      </c>
      <c r="U244" s="30">
        <f t="shared" si="101"/>
        <v>155.54124600000003</v>
      </c>
      <c r="V244" s="79">
        <f t="shared" si="106"/>
        <v>189.26258813280003</v>
      </c>
      <c r="W244" s="79">
        <f t="shared" si="107"/>
        <v>157.71882344400004</v>
      </c>
    </row>
    <row r="245" spans="1:23" ht="31.5" x14ac:dyDescent="0.25">
      <c r="A245" s="44" t="s">
        <v>407</v>
      </c>
      <c r="B245" s="40" t="s">
        <v>126</v>
      </c>
      <c r="C245" s="34" t="s">
        <v>127</v>
      </c>
      <c r="D245" s="10" t="s">
        <v>36</v>
      </c>
      <c r="E245" s="10" t="s">
        <v>84</v>
      </c>
      <c r="F245" s="11"/>
      <c r="G245" s="11">
        <v>143.52000000000001</v>
      </c>
      <c r="H245" s="11"/>
      <c r="I245" s="12"/>
      <c r="J245" s="12"/>
      <c r="K245" s="35">
        <v>0.88</v>
      </c>
      <c r="L245" s="12">
        <f t="shared" si="102"/>
        <v>126.2976</v>
      </c>
      <c r="M245" s="13">
        <f t="shared" si="103"/>
        <v>126.2976</v>
      </c>
      <c r="N245" s="36">
        <f t="shared" si="104"/>
        <v>185</v>
      </c>
      <c r="O245" s="11">
        <f t="shared" si="105"/>
        <v>156.74</v>
      </c>
      <c r="P245" s="37"/>
      <c r="Q245" s="38"/>
      <c r="R245" s="30">
        <f t="shared" si="87"/>
        <v>194.25</v>
      </c>
      <c r="S245" s="64">
        <f t="shared" si="87"/>
        <v>164.57700000000003</v>
      </c>
      <c r="T245" s="30">
        <f t="shared" si="97"/>
        <v>206.57705040000005</v>
      </c>
      <c r="U245" s="30">
        <f t="shared" si="101"/>
        <v>172.14754200000004</v>
      </c>
      <c r="V245" s="79">
        <f t="shared" si="106"/>
        <v>209.46912910560005</v>
      </c>
      <c r="W245" s="79">
        <f t="shared" si="107"/>
        <v>174.55760758800005</v>
      </c>
    </row>
    <row r="246" spans="1:23" ht="31.5" x14ac:dyDescent="0.25">
      <c r="A246" s="44" t="s">
        <v>408</v>
      </c>
      <c r="B246" s="15" t="s">
        <v>433</v>
      </c>
      <c r="C246" s="34" t="s">
        <v>436</v>
      </c>
      <c r="D246" s="10" t="s">
        <v>359</v>
      </c>
      <c r="E246" s="10" t="s">
        <v>20</v>
      </c>
      <c r="F246" s="11"/>
      <c r="G246" s="11">
        <v>128.15</v>
      </c>
      <c r="H246" s="11"/>
      <c r="I246" s="12"/>
      <c r="J246" s="12"/>
      <c r="K246" s="35">
        <v>0.71</v>
      </c>
      <c r="L246" s="12">
        <f t="shared" si="102"/>
        <v>90.986499999999992</v>
      </c>
      <c r="M246" s="13">
        <f t="shared" si="103"/>
        <v>90.986499999999992</v>
      </c>
      <c r="N246" s="36">
        <f t="shared" si="104"/>
        <v>133</v>
      </c>
      <c r="O246" s="11">
        <f t="shared" si="105"/>
        <v>112.91</v>
      </c>
      <c r="P246" s="37"/>
      <c r="Q246" s="38"/>
      <c r="R246" s="30">
        <f t="shared" si="87"/>
        <v>139.65</v>
      </c>
      <c r="S246" s="64">
        <f t="shared" si="87"/>
        <v>118.55549999999999</v>
      </c>
      <c r="T246" s="30">
        <f t="shared" si="97"/>
        <v>3240</v>
      </c>
      <c r="U246" s="30">
        <v>2700</v>
      </c>
      <c r="V246" s="79">
        <f t="shared" si="106"/>
        <v>3285.36</v>
      </c>
      <c r="W246" s="79">
        <f t="shared" si="107"/>
        <v>2737.8</v>
      </c>
    </row>
    <row r="247" spans="1:23" ht="47.25" x14ac:dyDescent="0.25">
      <c r="A247" s="44" t="s">
        <v>409</v>
      </c>
      <c r="B247" s="15" t="s">
        <v>410</v>
      </c>
      <c r="C247" s="34"/>
      <c r="D247" s="10" t="s">
        <v>140</v>
      </c>
      <c r="E247" s="10" t="s">
        <v>84</v>
      </c>
      <c r="F247" s="11"/>
      <c r="G247" s="11">
        <v>143.52000000000001</v>
      </c>
      <c r="H247" s="11"/>
      <c r="I247" s="12"/>
      <c r="J247" s="12"/>
      <c r="K247" s="35">
        <v>2.4</v>
      </c>
      <c r="L247" s="12">
        <f t="shared" si="102"/>
        <v>344.44800000000004</v>
      </c>
      <c r="M247" s="13">
        <f t="shared" si="103"/>
        <v>344.44800000000004</v>
      </c>
      <c r="N247" s="36">
        <f t="shared" si="104"/>
        <v>504</v>
      </c>
      <c r="O247" s="11">
        <f t="shared" si="105"/>
        <v>427.46</v>
      </c>
      <c r="P247" s="37"/>
      <c r="Q247" s="38"/>
      <c r="R247" s="30">
        <f t="shared" si="87"/>
        <v>529.20000000000005</v>
      </c>
      <c r="S247" s="64">
        <f t="shared" si="87"/>
        <v>448.83299999999997</v>
      </c>
      <c r="T247" s="30">
        <f t="shared" si="97"/>
        <v>563.37518159999991</v>
      </c>
      <c r="U247" s="30">
        <f t="shared" si="101"/>
        <v>469.47931799999998</v>
      </c>
      <c r="V247" s="79">
        <f t="shared" si="106"/>
        <v>571.26243414239991</v>
      </c>
      <c r="W247" s="79">
        <f t="shared" si="107"/>
        <v>476.05202845199994</v>
      </c>
    </row>
    <row r="248" spans="1:23" x14ac:dyDescent="0.25">
      <c r="A248" s="44" t="s">
        <v>411</v>
      </c>
      <c r="B248" s="45" t="s">
        <v>135</v>
      </c>
      <c r="C248" s="46" t="s">
        <v>136</v>
      </c>
      <c r="D248" s="10" t="s">
        <v>36</v>
      </c>
      <c r="E248" s="10" t="s">
        <v>84</v>
      </c>
      <c r="F248" s="11"/>
      <c r="G248" s="11">
        <v>143.52000000000001</v>
      </c>
      <c r="H248" s="11"/>
      <c r="I248" s="12"/>
      <c r="J248" s="12"/>
      <c r="K248" s="35">
        <v>1</v>
      </c>
      <c r="L248" s="12">
        <f t="shared" si="102"/>
        <v>143.52000000000001</v>
      </c>
      <c r="M248" s="13">
        <f t="shared" si="103"/>
        <v>143.52000000000001</v>
      </c>
      <c r="N248" s="36">
        <f t="shared" si="104"/>
        <v>210</v>
      </c>
      <c r="O248" s="11">
        <f t="shared" si="105"/>
        <v>178.11</v>
      </c>
      <c r="P248" s="37"/>
      <c r="Q248" s="38"/>
      <c r="R248" s="30">
        <f t="shared" si="87"/>
        <v>220.5</v>
      </c>
      <c r="S248" s="64">
        <f t="shared" si="87"/>
        <v>187.01550000000003</v>
      </c>
      <c r="T248" s="30">
        <f t="shared" si="97"/>
        <v>234.74185560000006</v>
      </c>
      <c r="U248" s="30">
        <f t="shared" si="101"/>
        <v>195.61821300000005</v>
      </c>
      <c r="V248" s="79">
        <f t="shared" si="106"/>
        <v>238.02824157840007</v>
      </c>
      <c r="W248" s="79">
        <f t="shared" si="107"/>
        <v>198.35686798200007</v>
      </c>
    </row>
    <row r="249" spans="1:23" ht="31.5" x14ac:dyDescent="0.25">
      <c r="A249" s="44" t="s">
        <v>412</v>
      </c>
      <c r="B249" s="15" t="s">
        <v>413</v>
      </c>
      <c r="C249" s="34" t="s">
        <v>414</v>
      </c>
      <c r="D249" s="10" t="s">
        <v>168</v>
      </c>
      <c r="E249" s="10" t="s">
        <v>20</v>
      </c>
      <c r="F249" s="11"/>
      <c r="G249" s="11">
        <v>128.15</v>
      </c>
      <c r="H249" s="11"/>
      <c r="I249" s="12"/>
      <c r="J249" s="12"/>
      <c r="K249" s="35">
        <v>0.96</v>
      </c>
      <c r="L249" s="12">
        <f t="shared" si="102"/>
        <v>123.024</v>
      </c>
      <c r="M249" s="13">
        <f t="shared" si="103"/>
        <v>123.024</v>
      </c>
      <c r="N249" s="36">
        <f t="shared" si="104"/>
        <v>180</v>
      </c>
      <c r="O249" s="11">
        <f t="shared" si="105"/>
        <v>152.66999999999999</v>
      </c>
      <c r="P249" s="37"/>
      <c r="Q249" s="38"/>
      <c r="R249" s="30">
        <f t="shared" si="87"/>
        <v>189</v>
      </c>
      <c r="S249" s="64">
        <f t="shared" si="87"/>
        <v>160.30349999999999</v>
      </c>
      <c r="T249" s="30">
        <f t="shared" si="97"/>
        <v>201.21295319999999</v>
      </c>
      <c r="U249" s="30">
        <f t="shared" si="101"/>
        <v>167.67746099999999</v>
      </c>
      <c r="V249" s="79">
        <f t="shared" si="106"/>
        <v>204.0299345448</v>
      </c>
      <c r="W249" s="79">
        <f t="shared" si="107"/>
        <v>170.024945454</v>
      </c>
    </row>
    <row r="250" spans="1:23" x14ac:dyDescent="0.25">
      <c r="A250" s="47"/>
      <c r="B250" s="48"/>
      <c r="C250" s="49"/>
      <c r="D250" s="50"/>
      <c r="E250" s="50"/>
      <c r="F250" s="51"/>
      <c r="G250" s="51"/>
      <c r="H250" s="51"/>
      <c r="I250" s="52"/>
      <c r="J250" s="52"/>
      <c r="K250" s="53"/>
      <c r="L250" s="52"/>
      <c r="M250" s="54"/>
      <c r="N250" s="48"/>
      <c r="O250" s="51"/>
      <c r="P250" s="55"/>
      <c r="Q250" s="56"/>
      <c r="S250" s="22"/>
    </row>
    <row r="251" spans="1:23" ht="110.25" hidden="1" x14ac:dyDescent="0.25">
      <c r="A251" s="117"/>
      <c r="B251" s="57" t="s">
        <v>415</v>
      </c>
      <c r="S251" s="22"/>
    </row>
    <row r="252" spans="1:23" hidden="1" x14ac:dyDescent="0.25">
      <c r="A252" s="117"/>
      <c r="B252" s="57" t="s">
        <v>416</v>
      </c>
      <c r="S252" s="22"/>
    </row>
    <row r="253" spans="1:23" hidden="1" x14ac:dyDescent="0.25">
      <c r="A253" s="58"/>
      <c r="B253" s="59" t="s">
        <v>417</v>
      </c>
      <c r="S253" s="22"/>
    </row>
    <row r="254" spans="1:23" hidden="1" x14ac:dyDescent="0.25">
      <c r="B254" s="59" t="s">
        <v>418</v>
      </c>
    </row>
    <row r="255" spans="1:23" hidden="1" x14ac:dyDescent="0.25">
      <c r="B255" s="59" t="s">
        <v>419</v>
      </c>
    </row>
    <row r="256" spans="1:23" hidden="1" x14ac:dyDescent="0.25">
      <c r="B256" s="59" t="s">
        <v>420</v>
      </c>
    </row>
    <row r="257" spans="1:22" hidden="1" x14ac:dyDescent="0.25">
      <c r="A257" s="8"/>
      <c r="B257" s="59" t="s">
        <v>421</v>
      </c>
    </row>
    <row r="258" spans="1:22" hidden="1" x14ac:dyDescent="0.25">
      <c r="A258" s="8"/>
      <c r="B258" s="59" t="s">
        <v>422</v>
      </c>
    </row>
    <row r="260" spans="1:22" x14ac:dyDescent="0.25">
      <c r="A260" s="8"/>
      <c r="B260" s="60" t="s">
        <v>435</v>
      </c>
      <c r="C260" s="61"/>
      <c r="D260" s="62" t="s">
        <v>423</v>
      </c>
      <c r="V260" s="70"/>
    </row>
    <row r="261" spans="1:22" x14ac:dyDescent="0.25">
      <c r="A261" s="8"/>
      <c r="B261" s="60" t="s">
        <v>434</v>
      </c>
      <c r="C261" s="61"/>
      <c r="D261" s="61"/>
      <c r="T261" s="133" t="s">
        <v>427</v>
      </c>
      <c r="U261" s="133"/>
      <c r="V261" s="70"/>
    </row>
    <row r="262" spans="1:22" x14ac:dyDescent="0.25">
      <c r="A262" s="8"/>
      <c r="C262" s="8"/>
      <c r="D262" s="8"/>
      <c r="V262" s="70"/>
    </row>
    <row r="263" spans="1:22" x14ac:dyDescent="0.25">
      <c r="B263" s="60" t="s">
        <v>424</v>
      </c>
      <c r="C263" s="61"/>
      <c r="D263" s="62" t="s">
        <v>425</v>
      </c>
      <c r="T263" s="133" t="s">
        <v>428</v>
      </c>
      <c r="U263" s="133"/>
    </row>
  </sheetData>
  <mergeCells count="417">
    <mergeCell ref="V142:V143"/>
    <mergeCell ref="W130:W131"/>
    <mergeCell ref="W132:W133"/>
    <mergeCell ref="W142:W143"/>
    <mergeCell ref="W144:W145"/>
    <mergeCell ref="W146:W147"/>
    <mergeCell ref="W148:W149"/>
    <mergeCell ref="W150:W151"/>
    <mergeCell ref="W152:W153"/>
    <mergeCell ref="W172:W173"/>
    <mergeCell ref="W154:W155"/>
    <mergeCell ref="W156:W157"/>
    <mergeCell ref="W158:W159"/>
    <mergeCell ref="W160:W161"/>
    <mergeCell ref="W162:W163"/>
    <mergeCell ref="W164:W165"/>
    <mergeCell ref="W166:W167"/>
    <mergeCell ref="W168:W169"/>
    <mergeCell ref="W170:W171"/>
    <mergeCell ref="T261:U261"/>
    <mergeCell ref="T263:U263"/>
    <mergeCell ref="A9:A11"/>
    <mergeCell ref="B9:B11"/>
    <mergeCell ref="C9:C11"/>
    <mergeCell ref="D9:D11"/>
    <mergeCell ref="E9:E11"/>
    <mergeCell ref="L9:L11"/>
    <mergeCell ref="M9:M11"/>
    <mergeCell ref="N9:O9"/>
    <mergeCell ref="P9:P11"/>
    <mergeCell ref="Q9:Q11"/>
    <mergeCell ref="R9:S9"/>
    <mergeCell ref="N10:N11"/>
    <mergeCell ref="O10:O11"/>
    <mergeCell ref="R10:R11"/>
    <mergeCell ref="S10:S11"/>
    <mergeCell ref="F9:F11"/>
    <mergeCell ref="G9:G11"/>
    <mergeCell ref="H9:H11"/>
    <mergeCell ref="I9:I11"/>
    <mergeCell ref="J9:J11"/>
    <mergeCell ref="K9:K11"/>
    <mergeCell ref="A16:A17"/>
    <mergeCell ref="B16:B17"/>
    <mergeCell ref="C16:C17"/>
    <mergeCell ref="D16:D17"/>
    <mergeCell ref="M16:M17"/>
    <mergeCell ref="N16:N17"/>
    <mergeCell ref="O16:O17"/>
    <mergeCell ref="R16:R17"/>
    <mergeCell ref="S16:S17"/>
    <mergeCell ref="A14:A15"/>
    <mergeCell ref="B14:B15"/>
    <mergeCell ref="C14:C15"/>
    <mergeCell ref="D14:D15"/>
    <mergeCell ref="M14:M15"/>
    <mergeCell ref="N14:N15"/>
    <mergeCell ref="O14:O15"/>
    <mergeCell ref="R14:R15"/>
    <mergeCell ref="S14:S15"/>
    <mergeCell ref="A18:A19"/>
    <mergeCell ref="B18:B19"/>
    <mergeCell ref="C18:C19"/>
    <mergeCell ref="D18:D19"/>
    <mergeCell ref="M18:M19"/>
    <mergeCell ref="N18:N19"/>
    <mergeCell ref="O18:O19"/>
    <mergeCell ref="R18:R19"/>
    <mergeCell ref="S18:S19"/>
    <mergeCell ref="O20:O21"/>
    <mergeCell ref="R20:R21"/>
    <mergeCell ref="S20:S21"/>
    <mergeCell ref="A22:A23"/>
    <mergeCell ref="B22:B23"/>
    <mergeCell ref="C22:C23"/>
    <mergeCell ref="D22:D23"/>
    <mergeCell ref="M22:M23"/>
    <mergeCell ref="N22:N23"/>
    <mergeCell ref="O22:O23"/>
    <mergeCell ref="A20:A21"/>
    <mergeCell ref="B20:B21"/>
    <mergeCell ref="C20:C21"/>
    <mergeCell ref="D20:D21"/>
    <mergeCell ref="M20:M21"/>
    <mergeCell ref="N20:N21"/>
    <mergeCell ref="R22:R23"/>
    <mergeCell ref="S22:S23"/>
    <mergeCell ref="A24:A25"/>
    <mergeCell ref="B24:B25"/>
    <mergeCell ref="C24:C25"/>
    <mergeCell ref="D24:D25"/>
    <mergeCell ref="M24:M25"/>
    <mergeCell ref="N24:N25"/>
    <mergeCell ref="O24:O25"/>
    <mergeCell ref="R24:R25"/>
    <mergeCell ref="S24:S25"/>
    <mergeCell ref="A26:A27"/>
    <mergeCell ref="B26:B27"/>
    <mergeCell ref="C26:C27"/>
    <mergeCell ref="D26:D27"/>
    <mergeCell ref="N26:N27"/>
    <mergeCell ref="O26:O27"/>
    <mergeCell ref="R26:R27"/>
    <mergeCell ref="S26:S27"/>
    <mergeCell ref="R28:R29"/>
    <mergeCell ref="S28:S29"/>
    <mergeCell ref="A30:A31"/>
    <mergeCell ref="B30:B31"/>
    <mergeCell ref="C30:C31"/>
    <mergeCell ref="D30:D31"/>
    <mergeCell ref="N30:N31"/>
    <mergeCell ref="O30:O31"/>
    <mergeCell ref="R30:R31"/>
    <mergeCell ref="S30:S31"/>
    <mergeCell ref="A28:A29"/>
    <mergeCell ref="B28:B29"/>
    <mergeCell ref="C28:C29"/>
    <mergeCell ref="D28:D29"/>
    <mergeCell ref="N28:N29"/>
    <mergeCell ref="O28:O29"/>
    <mergeCell ref="A36:A37"/>
    <mergeCell ref="B36:B37"/>
    <mergeCell ref="C36:C37"/>
    <mergeCell ref="D36:D37"/>
    <mergeCell ref="N36:N37"/>
    <mergeCell ref="O36:O37"/>
    <mergeCell ref="R32:R33"/>
    <mergeCell ref="S32:S33"/>
    <mergeCell ref="A34:A35"/>
    <mergeCell ref="B34:B35"/>
    <mergeCell ref="C34:C35"/>
    <mergeCell ref="D34:D35"/>
    <mergeCell ref="N34:N35"/>
    <mergeCell ref="O34:O35"/>
    <mergeCell ref="A32:A33"/>
    <mergeCell ref="B32:B33"/>
    <mergeCell ref="C32:C33"/>
    <mergeCell ref="D32:D33"/>
    <mergeCell ref="N32:N33"/>
    <mergeCell ref="O32:O33"/>
    <mergeCell ref="A40:A41"/>
    <mergeCell ref="B40:B41"/>
    <mergeCell ref="C40:C41"/>
    <mergeCell ref="D40:D41"/>
    <mergeCell ref="N40:N41"/>
    <mergeCell ref="O40:O41"/>
    <mergeCell ref="A38:A39"/>
    <mergeCell ref="B38:B39"/>
    <mergeCell ref="C38:C39"/>
    <mergeCell ref="D38:D39"/>
    <mergeCell ref="N38:N39"/>
    <mergeCell ref="O38:O39"/>
    <mergeCell ref="A48:A49"/>
    <mergeCell ref="B48:B49"/>
    <mergeCell ref="C48:C49"/>
    <mergeCell ref="D48:D49"/>
    <mergeCell ref="N48:N49"/>
    <mergeCell ref="O48:O49"/>
    <mergeCell ref="A42:A43"/>
    <mergeCell ref="B42:B43"/>
    <mergeCell ref="C42:C43"/>
    <mergeCell ref="D42:D43"/>
    <mergeCell ref="N42:N43"/>
    <mergeCell ref="O42:O43"/>
    <mergeCell ref="A52:A53"/>
    <mergeCell ref="B52:B53"/>
    <mergeCell ref="C52:C53"/>
    <mergeCell ref="D52:D53"/>
    <mergeCell ref="N52:N53"/>
    <mergeCell ref="O52:O53"/>
    <mergeCell ref="A50:A51"/>
    <mergeCell ref="B50:B51"/>
    <mergeCell ref="C50:C51"/>
    <mergeCell ref="D50:D51"/>
    <mergeCell ref="N50:N51"/>
    <mergeCell ref="O50:O51"/>
    <mergeCell ref="A56:A57"/>
    <mergeCell ref="B56:B57"/>
    <mergeCell ref="C56:C57"/>
    <mergeCell ref="D56:D57"/>
    <mergeCell ref="N56:N57"/>
    <mergeCell ref="O56:O57"/>
    <mergeCell ref="A54:A55"/>
    <mergeCell ref="B54:B55"/>
    <mergeCell ref="C54:C55"/>
    <mergeCell ref="D54:D55"/>
    <mergeCell ref="N54:N55"/>
    <mergeCell ref="O54:O55"/>
    <mergeCell ref="A81:A86"/>
    <mergeCell ref="B81:B83"/>
    <mergeCell ref="C81:C86"/>
    <mergeCell ref="M81:M83"/>
    <mergeCell ref="B84:B86"/>
    <mergeCell ref="M84:M86"/>
    <mergeCell ref="C65:C67"/>
    <mergeCell ref="D66:D67"/>
    <mergeCell ref="A68:A73"/>
    <mergeCell ref="C68:C73"/>
    <mergeCell ref="A74:A76"/>
    <mergeCell ref="C74:C76"/>
    <mergeCell ref="D81:D83"/>
    <mergeCell ref="A93:A95"/>
    <mergeCell ref="C93:C95"/>
    <mergeCell ref="M93:M95"/>
    <mergeCell ref="A96:A98"/>
    <mergeCell ref="C96:C98"/>
    <mergeCell ref="M96:M98"/>
    <mergeCell ref="A87:A92"/>
    <mergeCell ref="B87:B89"/>
    <mergeCell ref="C87:C92"/>
    <mergeCell ref="M87:M89"/>
    <mergeCell ref="B90:B92"/>
    <mergeCell ref="M90:M92"/>
    <mergeCell ref="A119:A121"/>
    <mergeCell ref="C119:C121"/>
    <mergeCell ref="D119:D121"/>
    <mergeCell ref="M119:M121"/>
    <mergeCell ref="A122:A124"/>
    <mergeCell ref="C122:C124"/>
    <mergeCell ref="D122:D124"/>
    <mergeCell ref="M122:M124"/>
    <mergeCell ref="A109:A111"/>
    <mergeCell ref="C109:C111"/>
    <mergeCell ref="A112:A114"/>
    <mergeCell ref="C112:C114"/>
    <mergeCell ref="A116:A118"/>
    <mergeCell ref="C116:C118"/>
    <mergeCell ref="A126:A127"/>
    <mergeCell ref="B126:B127"/>
    <mergeCell ref="C126:C127"/>
    <mergeCell ref="D126:D127"/>
    <mergeCell ref="M126:M127"/>
    <mergeCell ref="A128:A129"/>
    <mergeCell ref="C128:C129"/>
    <mergeCell ref="D128:D129"/>
    <mergeCell ref="M128:M129"/>
    <mergeCell ref="A134:A135"/>
    <mergeCell ref="C134:C135"/>
    <mergeCell ref="D134:D135"/>
    <mergeCell ref="M134:M135"/>
    <mergeCell ref="A136:A137"/>
    <mergeCell ref="C136:C137"/>
    <mergeCell ref="D136:D137"/>
    <mergeCell ref="M136:M137"/>
    <mergeCell ref="A130:A131"/>
    <mergeCell ref="C130:C131"/>
    <mergeCell ref="D130:D131"/>
    <mergeCell ref="M130:M131"/>
    <mergeCell ref="A132:A133"/>
    <mergeCell ref="C132:C133"/>
    <mergeCell ref="D132:D133"/>
    <mergeCell ref="M132:M133"/>
    <mergeCell ref="A144:A149"/>
    <mergeCell ref="C144:C149"/>
    <mergeCell ref="D144:D145"/>
    <mergeCell ref="M144:M145"/>
    <mergeCell ref="D146:D147"/>
    <mergeCell ref="M146:M147"/>
    <mergeCell ref="D148:D149"/>
    <mergeCell ref="M148:M149"/>
    <mergeCell ref="A138:A139"/>
    <mergeCell ref="C138:C139"/>
    <mergeCell ref="D138:D139"/>
    <mergeCell ref="M138:M139"/>
    <mergeCell ref="A140:A143"/>
    <mergeCell ref="C140:C143"/>
    <mergeCell ref="D140:D143"/>
    <mergeCell ref="M140:M141"/>
    <mergeCell ref="B142:B143"/>
    <mergeCell ref="M142:M143"/>
    <mergeCell ref="D158:D159"/>
    <mergeCell ref="M158:M159"/>
    <mergeCell ref="D160:D161"/>
    <mergeCell ref="M160:M161"/>
    <mergeCell ref="A162:A171"/>
    <mergeCell ref="C162:C171"/>
    <mergeCell ref="D162:D163"/>
    <mergeCell ref="M162:M163"/>
    <mergeCell ref="D164:D165"/>
    <mergeCell ref="M164:M165"/>
    <mergeCell ref="A150:A161"/>
    <mergeCell ref="C150:C161"/>
    <mergeCell ref="D150:D151"/>
    <mergeCell ref="M150:M151"/>
    <mergeCell ref="D152:D153"/>
    <mergeCell ref="M152:M153"/>
    <mergeCell ref="D154:D155"/>
    <mergeCell ref="M154:M155"/>
    <mergeCell ref="D156:D157"/>
    <mergeCell ref="M156:M157"/>
    <mergeCell ref="A172:A173"/>
    <mergeCell ref="B172:B173"/>
    <mergeCell ref="C172:C173"/>
    <mergeCell ref="M172:M173"/>
    <mergeCell ref="A174:A175"/>
    <mergeCell ref="C174:C175"/>
    <mergeCell ref="M174:M175"/>
    <mergeCell ref="D166:D167"/>
    <mergeCell ref="M166:M167"/>
    <mergeCell ref="D168:D169"/>
    <mergeCell ref="M168:M169"/>
    <mergeCell ref="D170:D171"/>
    <mergeCell ref="M170:M171"/>
    <mergeCell ref="B228:B229"/>
    <mergeCell ref="C228:C229"/>
    <mergeCell ref="M188:M189"/>
    <mergeCell ref="M190:M191"/>
    <mergeCell ref="A206:A210"/>
    <mergeCell ref="C206:C210"/>
    <mergeCell ref="A217:A219"/>
    <mergeCell ref="C217:C219"/>
    <mergeCell ref="A176:A177"/>
    <mergeCell ref="C176:C177"/>
    <mergeCell ref="M176:M177"/>
    <mergeCell ref="A178:A191"/>
    <mergeCell ref="C178:C191"/>
    <mergeCell ref="M178:M179"/>
    <mergeCell ref="M180:M181"/>
    <mergeCell ref="M182:M183"/>
    <mergeCell ref="M184:M185"/>
    <mergeCell ref="M186:M187"/>
    <mergeCell ref="A251:A252"/>
    <mergeCell ref="T9:U9"/>
    <mergeCell ref="T10:T11"/>
    <mergeCell ref="U10:U11"/>
    <mergeCell ref="T14:T15"/>
    <mergeCell ref="U14:U15"/>
    <mergeCell ref="T16:T17"/>
    <mergeCell ref="U16:U17"/>
    <mergeCell ref="T18:T19"/>
    <mergeCell ref="U18:U19"/>
    <mergeCell ref="D228:D229"/>
    <mergeCell ref="A232:A233"/>
    <mergeCell ref="B232:B233"/>
    <mergeCell ref="C232:C233"/>
    <mergeCell ref="D232:D233"/>
    <mergeCell ref="A236:A237"/>
    <mergeCell ref="B236:B237"/>
    <mergeCell ref="C236:C237"/>
    <mergeCell ref="D236:D237"/>
    <mergeCell ref="A220:A222"/>
    <mergeCell ref="C220:C222"/>
    <mergeCell ref="A223:A225"/>
    <mergeCell ref="C223:C225"/>
    <mergeCell ref="A228:A229"/>
    <mergeCell ref="V9:W9"/>
    <mergeCell ref="V10:V11"/>
    <mergeCell ref="W10:W11"/>
    <mergeCell ref="V14:V15"/>
    <mergeCell ref="W14:W15"/>
    <mergeCell ref="V16:V17"/>
    <mergeCell ref="W16:W17"/>
    <mergeCell ref="V18:V19"/>
    <mergeCell ref="W18:W19"/>
    <mergeCell ref="V20:V21"/>
    <mergeCell ref="W20:W21"/>
    <mergeCell ref="V22:V23"/>
    <mergeCell ref="W22:W23"/>
    <mergeCell ref="V24:V25"/>
    <mergeCell ref="W24:W25"/>
    <mergeCell ref="M107:M108"/>
    <mergeCell ref="C107:C108"/>
    <mergeCell ref="A107:A108"/>
    <mergeCell ref="T20:T21"/>
    <mergeCell ref="U20:U21"/>
    <mergeCell ref="T22:T23"/>
    <mergeCell ref="U22:U23"/>
    <mergeCell ref="T24:T25"/>
    <mergeCell ref="U24:U25"/>
    <mergeCell ref="A105:A106"/>
    <mergeCell ref="C105:C106"/>
    <mergeCell ref="M105:M106"/>
    <mergeCell ref="A99:A100"/>
    <mergeCell ref="C99:C100"/>
    <mergeCell ref="M99:M100"/>
    <mergeCell ref="A101:A102"/>
    <mergeCell ref="C101:C102"/>
    <mergeCell ref="M101:M102"/>
    <mergeCell ref="U126:U127"/>
    <mergeCell ref="V126:V127"/>
    <mergeCell ref="W126:W127"/>
    <mergeCell ref="T81:T83"/>
    <mergeCell ref="U81:U83"/>
    <mergeCell ref="V81:V83"/>
    <mergeCell ref="W81:W83"/>
    <mergeCell ref="D87:D89"/>
    <mergeCell ref="T87:T89"/>
    <mergeCell ref="U87:U89"/>
    <mergeCell ref="V87:V89"/>
    <mergeCell ref="W87:W89"/>
    <mergeCell ref="W84:W86"/>
    <mergeCell ref="W90:W92"/>
    <mergeCell ref="V90:V92"/>
    <mergeCell ref="W174:W175"/>
    <mergeCell ref="W176:W177"/>
    <mergeCell ref="W178:W179"/>
    <mergeCell ref="V232:V233"/>
    <mergeCell ref="W232:W233"/>
    <mergeCell ref="V236:V237"/>
    <mergeCell ref="W236:W237"/>
    <mergeCell ref="B2:W2"/>
    <mergeCell ref="A4:W4"/>
    <mergeCell ref="A5:W5"/>
    <mergeCell ref="A6:W6"/>
    <mergeCell ref="A7:W7"/>
    <mergeCell ref="A12:W12"/>
    <mergeCell ref="A13:W13"/>
    <mergeCell ref="W128:W129"/>
    <mergeCell ref="T140:T141"/>
    <mergeCell ref="U140:U141"/>
    <mergeCell ref="V140:V141"/>
    <mergeCell ref="W140:W141"/>
    <mergeCell ref="T228:T229"/>
    <mergeCell ref="U228:U229"/>
    <mergeCell ref="V228:V229"/>
    <mergeCell ref="W228:W229"/>
    <mergeCell ref="T126:T127"/>
  </mergeCells>
  <pageMargins left="0.25" right="0.25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Комбыты</vt:lpstr>
    </vt:vector>
  </TitlesOfParts>
  <Company>Райгаз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</dc:creator>
  <cp:lastModifiedBy>Orion</cp:lastModifiedBy>
  <cp:lastPrinted>2019-12-19T08:28:58Z</cp:lastPrinted>
  <dcterms:created xsi:type="dcterms:W3CDTF">2018-12-03T12:33:18Z</dcterms:created>
  <dcterms:modified xsi:type="dcterms:W3CDTF">2019-12-19T11:15:18Z</dcterms:modified>
</cp:coreProperties>
</file>